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24"/>
  <workbookPr showInkAnnotation="0" autoCompressPictures="0"/>
  <bookViews>
    <workbookView xWindow="0" yWindow="0" windowWidth="28800" windowHeight="17460" tabRatio="500"/>
  </bookViews>
  <sheets>
    <sheet name="保研排队 中.xls" sheetId="1" r:id="rId1"/>
    <sheet name="工作表1" sheetId="3" r:id="rId2"/>
  </sheets>
  <definedNames>
    <definedName name="_xlnm._FilterDatabase" localSheetId="0">'保研排队 中.xls'!$B$1:$L$109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5" i="1" l="1"/>
  <c r="J44" i="1"/>
  <c r="H44" i="1"/>
  <c r="F44" i="1"/>
  <c r="J11" i="1"/>
  <c r="H12" i="1"/>
  <c r="H20" i="1"/>
  <c r="J91" i="1"/>
  <c r="H51" i="1"/>
  <c r="H18" i="1"/>
  <c r="H16" i="1"/>
  <c r="J27" i="1"/>
  <c r="H27" i="1"/>
  <c r="F27" i="1"/>
  <c r="H53" i="1"/>
  <c r="H62" i="1"/>
  <c r="J59" i="1"/>
  <c r="J64" i="1"/>
  <c r="F64" i="1"/>
  <c r="J16" i="1"/>
  <c r="J18" i="1"/>
  <c r="F43" i="1"/>
  <c r="J51" i="1"/>
  <c r="J49" i="1"/>
  <c r="H91" i="1"/>
  <c r="F91" i="1"/>
  <c r="J20" i="1"/>
  <c r="J12" i="1"/>
  <c r="J61" i="1"/>
  <c r="J80" i="1"/>
  <c r="J40" i="1"/>
  <c r="H40" i="1"/>
  <c r="J81" i="1"/>
  <c r="H81" i="1"/>
  <c r="J4" i="1"/>
  <c r="J56" i="1"/>
  <c r="J33" i="1"/>
  <c r="H33" i="1"/>
  <c r="F33" i="1"/>
  <c r="J23" i="1"/>
  <c r="H23" i="1"/>
  <c r="J54" i="1"/>
  <c r="J15" i="1"/>
  <c r="F45" i="1"/>
  <c r="J39" i="1"/>
  <c r="H39" i="1"/>
  <c r="J88" i="1"/>
  <c r="F50" i="1"/>
  <c r="J62" i="1"/>
  <c r="H65" i="1"/>
  <c r="J25" i="1"/>
  <c r="H25" i="1"/>
  <c r="J53" i="1"/>
  <c r="J28" i="1"/>
  <c r="H28" i="1"/>
  <c r="F28" i="1"/>
  <c r="J73" i="1"/>
  <c r="H97" i="1"/>
  <c r="J66" i="1"/>
  <c r="H66" i="1"/>
  <c r="J24" i="1"/>
  <c r="F24" i="1"/>
  <c r="F72" i="1"/>
  <c r="H52" i="1"/>
  <c r="J95" i="1"/>
  <c r="H3" i="1"/>
  <c r="F3" i="1"/>
  <c r="F38" i="1"/>
  <c r="H8" i="1"/>
  <c r="J8" i="1"/>
  <c r="F8" i="1"/>
  <c r="F57" i="1"/>
  <c r="K3" i="1"/>
  <c r="L3" i="1"/>
  <c r="K5" i="1"/>
  <c r="L5" i="1"/>
  <c r="K6" i="1"/>
  <c r="L6" i="1"/>
  <c r="K7" i="1"/>
  <c r="L7" i="1"/>
  <c r="K9" i="1"/>
  <c r="L9" i="1"/>
  <c r="K14" i="1"/>
  <c r="L14" i="1"/>
  <c r="K17" i="1"/>
  <c r="L17" i="1"/>
  <c r="K10" i="1"/>
  <c r="L10" i="1"/>
  <c r="K13" i="1"/>
  <c r="L13" i="1"/>
  <c r="K19" i="1"/>
  <c r="L19" i="1"/>
  <c r="K21" i="1"/>
  <c r="L21" i="1"/>
  <c r="K11" i="1"/>
  <c r="L11" i="1"/>
  <c r="K15" i="1"/>
  <c r="L15" i="1"/>
  <c r="K12" i="1"/>
  <c r="L12" i="1"/>
  <c r="K22" i="1"/>
  <c r="L22" i="1"/>
  <c r="K8" i="1"/>
  <c r="L8" i="1"/>
  <c r="K26" i="1"/>
  <c r="L26" i="1"/>
  <c r="K18" i="1"/>
  <c r="L18" i="1"/>
  <c r="K30" i="1"/>
  <c r="L30" i="1"/>
  <c r="K32" i="1"/>
  <c r="L32" i="1"/>
  <c r="K16" i="1"/>
  <c r="L16" i="1"/>
  <c r="K29" i="1"/>
  <c r="L29" i="1"/>
  <c r="K35" i="1"/>
  <c r="L35" i="1"/>
  <c r="K24" i="1"/>
  <c r="L24" i="1"/>
  <c r="K31" i="1"/>
  <c r="L31" i="1"/>
  <c r="K36" i="1"/>
  <c r="L36" i="1"/>
  <c r="K20" i="1"/>
  <c r="L20" i="1"/>
  <c r="K28" i="1"/>
  <c r="L28" i="1"/>
  <c r="K34" i="1"/>
  <c r="L34" i="1"/>
  <c r="K38" i="1"/>
  <c r="L38" i="1"/>
  <c r="K23" i="1"/>
  <c r="L23" i="1"/>
  <c r="K37" i="1"/>
  <c r="L37" i="1"/>
  <c r="K41" i="1"/>
  <c r="L41" i="1"/>
  <c r="K25" i="1"/>
  <c r="L25" i="1"/>
  <c r="K27" i="1"/>
  <c r="L27" i="1"/>
  <c r="K33" i="1"/>
  <c r="L33" i="1"/>
  <c r="K42" i="1"/>
  <c r="L42" i="1"/>
  <c r="K46" i="1"/>
  <c r="L46" i="1"/>
  <c r="K40" i="1"/>
  <c r="L40" i="1"/>
  <c r="K45" i="1"/>
  <c r="L45" i="1"/>
  <c r="K39" i="1"/>
  <c r="L39" i="1"/>
  <c r="K47" i="1"/>
  <c r="L47" i="1"/>
  <c r="K48" i="1"/>
  <c r="L48" i="1"/>
  <c r="K43" i="1"/>
  <c r="L43" i="1"/>
  <c r="K50" i="1"/>
  <c r="L50" i="1"/>
  <c r="K55" i="1"/>
  <c r="L55" i="1"/>
  <c r="K44" i="1"/>
  <c r="L44" i="1"/>
  <c r="K52" i="1"/>
  <c r="L52" i="1"/>
  <c r="K49" i="1"/>
  <c r="L49" i="1"/>
  <c r="K54" i="1"/>
  <c r="L54" i="1"/>
  <c r="K58" i="1"/>
  <c r="L58" i="1"/>
  <c r="K56" i="1"/>
  <c r="L56" i="1"/>
  <c r="K60" i="1"/>
  <c r="L60" i="1"/>
  <c r="K53" i="1"/>
  <c r="L53" i="1"/>
  <c r="K51" i="1"/>
  <c r="L51" i="1"/>
  <c r="K63" i="1"/>
  <c r="L63" i="1"/>
  <c r="K57" i="1"/>
  <c r="L57" i="1"/>
  <c r="K61" i="1"/>
  <c r="L61" i="1"/>
  <c r="K59" i="1"/>
  <c r="L59" i="1"/>
  <c r="K62" i="1"/>
  <c r="L62" i="1"/>
  <c r="K65" i="1"/>
  <c r="L65" i="1"/>
  <c r="K67" i="1"/>
  <c r="L67" i="1"/>
  <c r="K68" i="1"/>
  <c r="L68" i="1"/>
  <c r="K64" i="1"/>
  <c r="L64" i="1"/>
  <c r="K69" i="1"/>
  <c r="L69" i="1"/>
  <c r="K66" i="1"/>
  <c r="L66" i="1"/>
  <c r="K70" i="1"/>
  <c r="L70" i="1"/>
  <c r="K71" i="1"/>
  <c r="L71" i="1"/>
  <c r="K74" i="1"/>
  <c r="L74" i="1"/>
  <c r="K72" i="1"/>
  <c r="L72" i="1"/>
  <c r="K75" i="1"/>
  <c r="L75" i="1"/>
  <c r="K73" i="1"/>
  <c r="L73" i="1"/>
  <c r="K76" i="1"/>
  <c r="L76" i="1"/>
  <c r="K78" i="1"/>
  <c r="L78" i="1"/>
  <c r="K79" i="1"/>
  <c r="L79" i="1"/>
  <c r="K77" i="1"/>
  <c r="L77" i="1"/>
  <c r="K80" i="1"/>
  <c r="L80" i="1"/>
  <c r="K83" i="1"/>
  <c r="L83" i="1"/>
  <c r="K82" i="1"/>
  <c r="L82" i="1"/>
  <c r="K84" i="1"/>
  <c r="L84" i="1"/>
  <c r="K85" i="1"/>
  <c r="L85" i="1"/>
  <c r="K81" i="1"/>
  <c r="L81" i="1"/>
  <c r="K86" i="1"/>
  <c r="L86" i="1"/>
  <c r="K87" i="1"/>
  <c r="L87" i="1"/>
  <c r="K88" i="1"/>
  <c r="L88" i="1"/>
  <c r="K89" i="1"/>
  <c r="L89" i="1"/>
  <c r="K90" i="1"/>
  <c r="L90" i="1"/>
  <c r="K92" i="1"/>
  <c r="L92" i="1"/>
  <c r="K93" i="1"/>
  <c r="L93" i="1"/>
  <c r="K94" i="1"/>
  <c r="L94" i="1"/>
  <c r="K91" i="1"/>
  <c r="L91" i="1"/>
  <c r="K95" i="1"/>
  <c r="L95" i="1"/>
  <c r="K96" i="1"/>
  <c r="L96" i="1"/>
  <c r="K98" i="1"/>
  <c r="L98" i="1"/>
  <c r="K97" i="1"/>
  <c r="L97" i="1"/>
  <c r="K99" i="1"/>
  <c r="L99" i="1"/>
  <c r="K100" i="1"/>
  <c r="L100" i="1"/>
  <c r="K101" i="1"/>
  <c r="L101" i="1"/>
  <c r="K102" i="1"/>
  <c r="L102" i="1"/>
  <c r="K103" i="1"/>
  <c r="L103" i="1"/>
  <c r="K104" i="1"/>
  <c r="L104" i="1"/>
  <c r="K105" i="1"/>
  <c r="L105" i="1"/>
  <c r="K106" i="1"/>
  <c r="L106" i="1"/>
  <c r="K107" i="1"/>
  <c r="L107" i="1"/>
  <c r="K108" i="1"/>
  <c r="L108" i="1"/>
  <c r="K109" i="1"/>
  <c r="L109" i="1"/>
  <c r="K4" i="1"/>
  <c r="L4" i="1"/>
</calcChain>
</file>

<file path=xl/sharedStrings.xml><?xml version="1.0" encoding="utf-8"?>
<sst xmlns="http://schemas.openxmlformats.org/spreadsheetml/2006/main" count="434" uniqueCount="430">
  <si>
    <t>1</t>
  </si>
  <si>
    <t>1200015173</t>
  </si>
  <si>
    <t>53</t>
  </si>
  <si>
    <t>3.7863</t>
  </si>
  <si>
    <t>2</t>
  </si>
  <si>
    <t>1200015111</t>
  </si>
  <si>
    <t>49</t>
  </si>
  <si>
    <t>3.7798</t>
  </si>
  <si>
    <t>3</t>
  </si>
  <si>
    <t>1200015133</t>
  </si>
  <si>
    <t>43</t>
  </si>
  <si>
    <t>98</t>
  </si>
  <si>
    <t>3.7353</t>
  </si>
  <si>
    <t>4</t>
  </si>
  <si>
    <t>1200015142</t>
  </si>
  <si>
    <t>48</t>
  </si>
  <si>
    <t>3.7330</t>
  </si>
  <si>
    <t>5</t>
  </si>
  <si>
    <t>1200015109</t>
  </si>
  <si>
    <t>3.7225</t>
  </si>
  <si>
    <t>6</t>
  </si>
  <si>
    <t>1200015115</t>
  </si>
  <si>
    <t>46</t>
  </si>
  <si>
    <t>3.7190</t>
  </si>
  <si>
    <t>7</t>
  </si>
  <si>
    <t>1200015125</t>
  </si>
  <si>
    <t>3.7047</t>
  </si>
  <si>
    <t>8</t>
  </si>
  <si>
    <t>1200015192</t>
  </si>
  <si>
    <t>3.6994</t>
  </si>
  <si>
    <t>9</t>
  </si>
  <si>
    <t>1200015162</t>
  </si>
  <si>
    <t>52</t>
  </si>
  <si>
    <t>3.6983</t>
  </si>
  <si>
    <t>10</t>
  </si>
  <si>
    <t>1200015166</t>
  </si>
  <si>
    <t>45</t>
  </si>
  <si>
    <t>3.6953</t>
  </si>
  <si>
    <t>11</t>
  </si>
  <si>
    <t>1200015130</t>
  </si>
  <si>
    <t>44</t>
  </si>
  <si>
    <t>3.6845</t>
  </si>
  <si>
    <t>12</t>
  </si>
  <si>
    <t>1200015124</t>
  </si>
  <si>
    <t>41</t>
  </si>
  <si>
    <t>99</t>
  </si>
  <si>
    <t>3.6792</t>
  </si>
  <si>
    <t>13</t>
  </si>
  <si>
    <t>1200015104</t>
  </si>
  <si>
    <t>3.6778</t>
  </si>
  <si>
    <t>14</t>
  </si>
  <si>
    <t>1200015132</t>
  </si>
  <si>
    <t>3.6738</t>
  </si>
  <si>
    <t>15</t>
  </si>
  <si>
    <t>1200015169</t>
  </si>
  <si>
    <t>3.6737</t>
  </si>
  <si>
    <t>16</t>
  </si>
  <si>
    <t>1200015134</t>
  </si>
  <si>
    <t>3.6708</t>
  </si>
  <si>
    <t>17</t>
  </si>
  <si>
    <t>1200015186</t>
  </si>
  <si>
    <t>3.6697</t>
  </si>
  <si>
    <t>18</t>
  </si>
  <si>
    <t>1200015150</t>
  </si>
  <si>
    <t>19</t>
  </si>
  <si>
    <t>1100012636</t>
  </si>
  <si>
    <t>62</t>
  </si>
  <si>
    <t>3.6644</t>
  </si>
  <si>
    <t>20</t>
  </si>
  <si>
    <t>1200015121</t>
  </si>
  <si>
    <t>3.6609</t>
  </si>
  <si>
    <t>21</t>
  </si>
  <si>
    <t>1200015176</t>
  </si>
  <si>
    <t>3.6547</t>
  </si>
  <si>
    <t>22</t>
  </si>
  <si>
    <t>1200015152</t>
  </si>
  <si>
    <t>3.6542</t>
  </si>
  <si>
    <t>23</t>
  </si>
  <si>
    <t>1200015182</t>
  </si>
  <si>
    <t>47</t>
  </si>
  <si>
    <t>3.6536</t>
  </si>
  <si>
    <t>24</t>
  </si>
  <si>
    <t>1200015165</t>
  </si>
  <si>
    <t>96</t>
  </si>
  <si>
    <t>3.6521</t>
  </si>
  <si>
    <t>25</t>
  </si>
  <si>
    <t>1200015138</t>
  </si>
  <si>
    <t>51</t>
  </si>
  <si>
    <t>3.6513</t>
  </si>
  <si>
    <t>26</t>
  </si>
  <si>
    <t>1200015102</t>
  </si>
  <si>
    <t>101</t>
  </si>
  <si>
    <t>3.6475</t>
  </si>
  <si>
    <t>27</t>
  </si>
  <si>
    <t>1200015174</t>
  </si>
  <si>
    <t>3.6465</t>
  </si>
  <si>
    <t>28</t>
  </si>
  <si>
    <t>1200015171</t>
  </si>
  <si>
    <t>54</t>
  </si>
  <si>
    <t>3.6459</t>
  </si>
  <si>
    <t>29</t>
  </si>
  <si>
    <t>1200015156</t>
  </si>
  <si>
    <t>3.6423</t>
  </si>
  <si>
    <t>30</t>
  </si>
  <si>
    <t>1200015139</t>
  </si>
  <si>
    <t>3.6422</t>
  </si>
  <si>
    <t>31</t>
  </si>
  <si>
    <t>1200015106</t>
  </si>
  <si>
    <t>3.6396</t>
  </si>
  <si>
    <t>32</t>
  </si>
  <si>
    <t>1200015137</t>
  </si>
  <si>
    <t>3.6346</t>
  </si>
  <si>
    <t>33</t>
  </si>
  <si>
    <t>1200014925</t>
  </si>
  <si>
    <t>3.6313</t>
  </si>
  <si>
    <t>34</t>
  </si>
  <si>
    <t>1200015193</t>
  </si>
  <si>
    <t>104</t>
  </si>
  <si>
    <t>3.6267</t>
  </si>
  <si>
    <t>35</t>
  </si>
  <si>
    <t>1200015107</t>
  </si>
  <si>
    <t>3.6241</t>
  </si>
  <si>
    <t>36</t>
  </si>
  <si>
    <t>1200015181</t>
  </si>
  <si>
    <t>3.6209</t>
  </si>
  <si>
    <t>37</t>
  </si>
  <si>
    <t>1200015183</t>
  </si>
  <si>
    <t>55</t>
  </si>
  <si>
    <t>3.6171</t>
  </si>
  <si>
    <t>38</t>
  </si>
  <si>
    <t>1200015120</t>
  </si>
  <si>
    <t>50</t>
  </si>
  <si>
    <t>3.6114</t>
  </si>
  <si>
    <t>39</t>
  </si>
  <si>
    <t>1200015123</t>
  </si>
  <si>
    <t>93</t>
  </si>
  <si>
    <t>3.6061</t>
  </si>
  <si>
    <t>40</t>
  </si>
  <si>
    <t>1200015161</t>
  </si>
  <si>
    <t>3.6013</t>
  </si>
  <si>
    <t>1200015155</t>
  </si>
  <si>
    <t>3.6012</t>
  </si>
  <si>
    <t>42</t>
  </si>
  <si>
    <t>1200015143</t>
  </si>
  <si>
    <t>3.5986</t>
  </si>
  <si>
    <t>1200015158</t>
  </si>
  <si>
    <t>3.5975</t>
  </si>
  <si>
    <t>1200015140</t>
  </si>
  <si>
    <t>3.5960</t>
  </si>
  <si>
    <t>1200015147</t>
  </si>
  <si>
    <t>3.5883</t>
  </si>
  <si>
    <t>1200015188</t>
  </si>
  <si>
    <t>3.5815</t>
  </si>
  <si>
    <t>1200015127</t>
  </si>
  <si>
    <t>3.5749</t>
  </si>
  <si>
    <t>1200015117</t>
  </si>
  <si>
    <t>3.5733</t>
  </si>
  <si>
    <t>1200015157</t>
  </si>
  <si>
    <t>95</t>
  </si>
  <si>
    <t>3.5729</t>
  </si>
  <si>
    <t>1200015149</t>
  </si>
  <si>
    <t>58</t>
  </si>
  <si>
    <t>3.5704</t>
  </si>
  <si>
    <t>1200015185</t>
  </si>
  <si>
    <t>3.5649</t>
  </si>
  <si>
    <t>1200015154</t>
  </si>
  <si>
    <t>3.5588</t>
  </si>
  <si>
    <t>1200015178</t>
  </si>
  <si>
    <t>3.5529</t>
  </si>
  <si>
    <t>1200015122</t>
  </si>
  <si>
    <t>106</t>
  </si>
  <si>
    <t>3.5468</t>
  </si>
  <si>
    <t>1200015110</t>
  </si>
  <si>
    <t>3.5452</t>
  </si>
  <si>
    <t>56</t>
  </si>
  <si>
    <t>1200015153</t>
  </si>
  <si>
    <t>3.5432</t>
  </si>
  <si>
    <t>57</t>
  </si>
  <si>
    <t>1200015108</t>
  </si>
  <si>
    <t>107</t>
  </si>
  <si>
    <t>3.5392</t>
  </si>
  <si>
    <t>1200015131</t>
  </si>
  <si>
    <t>3.5350</t>
  </si>
  <si>
    <t>59</t>
  </si>
  <si>
    <t>1200015160</t>
  </si>
  <si>
    <t>3.5330</t>
  </si>
  <si>
    <t>60</t>
  </si>
  <si>
    <t>1200013943</t>
  </si>
  <si>
    <t>3.5220</t>
  </si>
  <si>
    <t>61</t>
  </si>
  <si>
    <t>1100012806</t>
  </si>
  <si>
    <t>3.5197</t>
  </si>
  <si>
    <t>1200015190</t>
  </si>
  <si>
    <t>3.5175</t>
  </si>
  <si>
    <t>63</t>
  </si>
  <si>
    <t>1200015175</t>
  </si>
  <si>
    <t>3.5067</t>
  </si>
  <si>
    <t>64</t>
  </si>
  <si>
    <t>1200015116</t>
  </si>
  <si>
    <t>3.4952</t>
  </si>
  <si>
    <t>65</t>
  </si>
  <si>
    <t>1200015103</t>
  </si>
  <si>
    <t>3.4926</t>
  </si>
  <si>
    <t>66</t>
  </si>
  <si>
    <t>1200015144</t>
  </si>
  <si>
    <t>3.4817</t>
  </si>
  <si>
    <t>67</t>
  </si>
  <si>
    <t>1200015184</t>
  </si>
  <si>
    <t>3.4809</t>
  </si>
  <si>
    <t>68</t>
  </si>
  <si>
    <t>1200015148</t>
  </si>
  <si>
    <t>92</t>
  </si>
  <si>
    <t>3.4711</t>
  </si>
  <si>
    <t>69</t>
  </si>
  <si>
    <t>1200015194</t>
  </si>
  <si>
    <t>3.4692</t>
  </si>
  <si>
    <t>70</t>
  </si>
  <si>
    <t>1200015114</t>
  </si>
  <si>
    <t>3.4585</t>
  </si>
  <si>
    <t>71</t>
  </si>
  <si>
    <t>1200015179</t>
  </si>
  <si>
    <t>3.4571</t>
  </si>
  <si>
    <t>72</t>
  </si>
  <si>
    <t>1100015970</t>
  </si>
  <si>
    <t>3.4522</t>
  </si>
  <si>
    <t>73</t>
  </si>
  <si>
    <t>1200015112</t>
  </si>
  <si>
    <t>3.4506</t>
  </si>
  <si>
    <t>74</t>
  </si>
  <si>
    <t>1200015159</t>
  </si>
  <si>
    <t>3.4470</t>
  </si>
  <si>
    <t>75</t>
  </si>
  <si>
    <t>1200015126</t>
  </si>
  <si>
    <t>97</t>
  </si>
  <si>
    <t>3.4437</t>
  </si>
  <si>
    <t>76</t>
  </si>
  <si>
    <t>1200018838</t>
  </si>
  <si>
    <t>3.4399</t>
  </si>
  <si>
    <t>77</t>
  </si>
  <si>
    <t>1200015135</t>
  </si>
  <si>
    <t>3.4290</t>
  </si>
  <si>
    <t>78</t>
  </si>
  <si>
    <t>1200015180</t>
  </si>
  <si>
    <t>3.4247</t>
  </si>
  <si>
    <t>79</t>
  </si>
  <si>
    <t>1200015167</t>
  </si>
  <si>
    <t>3.4171</t>
  </si>
  <si>
    <t>80</t>
  </si>
  <si>
    <t>1100018214</t>
  </si>
  <si>
    <t>3.4124</t>
  </si>
  <si>
    <t>81</t>
  </si>
  <si>
    <t>1200015146</t>
  </si>
  <si>
    <t>3.4090</t>
  </si>
  <si>
    <t>82</t>
  </si>
  <si>
    <t>1200015151</t>
  </si>
  <si>
    <t>3.4073</t>
  </si>
  <si>
    <t>83</t>
  </si>
  <si>
    <t>1100015188</t>
  </si>
  <si>
    <t>3.4050</t>
  </si>
  <si>
    <t>84</t>
  </si>
  <si>
    <t>1200015168</t>
  </si>
  <si>
    <t>3.3724</t>
  </si>
  <si>
    <t>85</t>
  </si>
  <si>
    <t>1200015145</t>
  </si>
  <si>
    <t>3.3528</t>
  </si>
  <si>
    <t>86</t>
  </si>
  <si>
    <t>1200015136</t>
  </si>
  <si>
    <t>3.3184</t>
  </si>
  <si>
    <t>87</t>
  </si>
  <si>
    <t>1200015141</t>
  </si>
  <si>
    <t>3.3096</t>
  </si>
  <si>
    <t>88</t>
  </si>
  <si>
    <t>1200015187</t>
  </si>
  <si>
    <t>3.2577</t>
  </si>
  <si>
    <t>89</t>
  </si>
  <si>
    <t>1100011049</t>
  </si>
  <si>
    <t>3.2163</t>
  </si>
  <si>
    <t>90</t>
  </si>
  <si>
    <t>1200015196</t>
  </si>
  <si>
    <t>3.2120</t>
  </si>
  <si>
    <t>91</t>
  </si>
  <si>
    <t>1100015119</t>
  </si>
  <si>
    <t>3.2007</t>
  </si>
  <si>
    <t>1200015113</t>
  </si>
  <si>
    <t>3.1819</t>
  </si>
  <si>
    <t>1200015191</t>
  </si>
  <si>
    <t>3.1788</t>
  </si>
  <si>
    <t>94</t>
  </si>
  <si>
    <t>1200015119</t>
  </si>
  <si>
    <t>3.1763</t>
  </si>
  <si>
    <t>1100011776</t>
  </si>
  <si>
    <t>3.1574</t>
  </si>
  <si>
    <t>1100015127</t>
  </si>
  <si>
    <t>3.1556</t>
  </si>
  <si>
    <t>1200015172</t>
  </si>
  <si>
    <t>3.1473</t>
  </si>
  <si>
    <t>1200015128</t>
  </si>
  <si>
    <t>3.1383</t>
  </si>
  <si>
    <t>1200014937</t>
  </si>
  <si>
    <t>3.0838</t>
  </si>
  <si>
    <t>100</t>
  </si>
  <si>
    <t>1200015177</t>
  </si>
  <si>
    <t>3.0584</t>
  </si>
  <si>
    <t>1100013261</t>
  </si>
  <si>
    <t>2.8105</t>
  </si>
  <si>
    <t>102</t>
  </si>
  <si>
    <t>1100015200</t>
  </si>
  <si>
    <t>2.7993</t>
  </si>
  <si>
    <t>103</t>
  </si>
  <si>
    <t>1100015202</t>
  </si>
  <si>
    <t>2.6547</t>
  </si>
  <si>
    <t>1100015201</t>
  </si>
  <si>
    <t>2.5544</t>
  </si>
  <si>
    <t>105</t>
  </si>
  <si>
    <t>1200015118</t>
  </si>
  <si>
    <t>2.4285</t>
  </si>
  <si>
    <t>1200015189</t>
  </si>
  <si>
    <t>2.3730</t>
  </si>
  <si>
    <t>1200015129</t>
  </si>
  <si>
    <t>2.2792</t>
  </si>
  <si>
    <t>科研能力加分</t>
    <phoneticPr fontId="1" type="noConversion"/>
  </si>
  <si>
    <t>获奖情况加分</t>
    <phoneticPr fontId="1" type="noConversion"/>
  </si>
  <si>
    <t>社会工作加分</t>
    <phoneticPr fontId="1" type="noConversion"/>
  </si>
  <si>
    <t>单项总分</t>
    <phoneticPr fontId="1" type="noConversion"/>
  </si>
  <si>
    <t>分数明细</t>
    <phoneticPr fontId="1" type="noConversion"/>
  </si>
  <si>
    <t>单项总分</t>
    <phoneticPr fontId="1" type="noConversion"/>
  </si>
  <si>
    <t>分数明细</t>
    <phoneticPr fontId="1" type="noConversion"/>
  </si>
  <si>
    <t>单项总分</t>
    <phoneticPr fontId="1" type="noConversion"/>
  </si>
  <si>
    <t>综合加分</t>
    <phoneticPr fontId="1" type="noConversion"/>
  </si>
  <si>
    <t>总分</t>
    <phoneticPr fontId="1" type="noConversion"/>
  </si>
  <si>
    <t>2013-2014学年学习优秀单项奖</t>
    <phoneticPr fontId="1" type="noConversion"/>
  </si>
  <si>
    <t>2013-2014学年社会工作单项奖</t>
    <phoneticPr fontId="1" type="noConversion"/>
  </si>
  <si>
    <t>2014-2015学年3班团支部宣传委员</t>
    <phoneticPr fontId="1" type="noConversion"/>
  </si>
  <si>
    <t>2011-2012学年优秀新生团支书；2013-2014学年学习优秀单项奖</t>
    <phoneticPr fontId="1" type="noConversion"/>
  </si>
  <si>
    <t>2011-2012学年信科学院2011级3班团支书</t>
    <phoneticPr fontId="1" type="noConversion"/>
  </si>
  <si>
    <t>2013-2014学年社会工作单项奖</t>
    <phoneticPr fontId="1" type="noConversion"/>
  </si>
  <si>
    <t>2012-2013学年三好学生；2013-2014学年社会工作单项奖；2014-2015学年院优秀团干部</t>
    <phoneticPr fontId="1" type="noConversion"/>
  </si>
  <si>
    <t>2012-2013学年、2013-3014学年1班班长；2014-2015学年院学生会主席</t>
    <phoneticPr fontId="1" type="noConversion"/>
  </si>
  <si>
    <t>2012-2013学年学习优秀单项奖；2013-2014学年院优秀团员；2014-2015学年院优秀团干部</t>
    <phoneticPr fontId="1" type="noConversion"/>
  </si>
  <si>
    <t>2012-2013学年、2013-2014学年、2014-2015学年1班团支书</t>
    <phoneticPr fontId="1" type="noConversion"/>
  </si>
  <si>
    <t>第二十一届挑战杯特别贡献二等奖（6人）</t>
    <phoneticPr fontId="1" type="noConversion"/>
  </si>
  <si>
    <t>2012-2013学年、2013-2014学年3班文娱委员</t>
    <phoneticPr fontId="1" type="noConversion"/>
  </si>
  <si>
    <t>2012-2013学年、2013-2014学年3班生活委员</t>
    <phoneticPr fontId="1" type="noConversion"/>
  </si>
  <si>
    <t>第二十二届挑战杯校级一等奖（6人）</t>
    <phoneticPr fontId="1" type="noConversion"/>
  </si>
  <si>
    <t>2012-2013学年、2013-2014学年、2014-2015学年朋辈辅导助理</t>
    <phoneticPr fontId="1" type="noConversion"/>
  </si>
  <si>
    <t>第二十二届挑战杯校级一等奖（6人）</t>
    <phoneticPr fontId="1" type="noConversion"/>
  </si>
  <si>
    <t>2012-2013学年学习优秀单项奖</t>
    <phoneticPr fontId="1" type="noConversion"/>
  </si>
  <si>
    <t>2013-2014学年职发中心内部培训部部长</t>
    <phoneticPr fontId="1" type="noConversion"/>
  </si>
  <si>
    <t>2012-2013学年学习优秀单项奖</t>
    <phoneticPr fontId="1" type="noConversion"/>
  </si>
  <si>
    <t>2013-2014学年2班班长</t>
    <phoneticPr fontId="1" type="noConversion"/>
  </si>
  <si>
    <t>2014-2015学年2班班长</t>
    <phoneticPr fontId="1" type="noConversion"/>
  </si>
  <si>
    <t>2013-2014学年三好学生</t>
    <phoneticPr fontId="1" type="noConversion"/>
  </si>
  <si>
    <t>第二十二届挑战杯院级二等奖（2人）</t>
    <phoneticPr fontId="1" type="noConversion"/>
  </si>
  <si>
    <t>2012-2013学年三好学生标兵；2013-2014学年三好学生</t>
    <phoneticPr fontId="1" type="noConversion"/>
  </si>
  <si>
    <t>2013-2014学年三好学生</t>
    <phoneticPr fontId="1" type="noConversion"/>
  </si>
  <si>
    <t>2013-2014学年2班学习委员</t>
    <phoneticPr fontId="1" type="noConversion"/>
  </si>
  <si>
    <t>第二十二届挑战杯校级二等奖（7人）</t>
    <phoneticPr fontId="1" type="noConversion"/>
  </si>
  <si>
    <t>第二十三届挑战杯院级二等奖（3人）</t>
    <phoneticPr fontId="1" type="noConversion"/>
  </si>
  <si>
    <t>2012-2013学年、2013-2014学年3班副班长；2014-2015学年院团委书记助理</t>
    <phoneticPr fontId="1" type="noConversion"/>
  </si>
  <si>
    <t>第二十二届挑战杯校级一等奖（6人）</t>
    <phoneticPr fontId="1" type="noConversion"/>
  </si>
  <si>
    <t>2012-2013学年社会工作单项奖</t>
    <phoneticPr fontId="1" type="noConversion"/>
  </si>
  <si>
    <t>2012-2013学年、2013-2014学年1班学习委员；2014-2015学年1班生活委员</t>
    <phoneticPr fontId="1" type="noConversion"/>
  </si>
  <si>
    <t>2012-2013学年、2013-2014学年党支部支委；2014-2015学年2班文娱委员</t>
    <phoneticPr fontId="1" type="noConversion"/>
  </si>
  <si>
    <t>《简评战后美国对日本的改造》，载《漯河职业技术学院学报》，2015年第1期；《浅析20世纪50年代到80年代台湾党国威权政体》，载《许昌学报》，2015年第3期</t>
    <phoneticPr fontId="1" type="noConversion"/>
  </si>
  <si>
    <t>2013-2014学年院优秀团员；2014-2015学年院优秀团干部</t>
    <phoneticPr fontId="1" type="noConversion"/>
  </si>
  <si>
    <t>2013-2014学年院学生会实践部部长；2014-2015学年院学生会副主席</t>
    <phoneticPr fontId="1" type="noConversion"/>
  </si>
  <si>
    <t>2013-2014学年校学生会权益部部长</t>
    <phoneticPr fontId="1" type="noConversion"/>
  </si>
  <si>
    <t>2015年3月第四届全国大学生艺术展演活动舞蹈类一等奖</t>
    <phoneticPr fontId="1" type="noConversion"/>
  </si>
  <si>
    <t>2013-2014学年校学生会实践部副部长</t>
    <phoneticPr fontId="1" type="noConversion"/>
  </si>
  <si>
    <t>第二十三届挑战杯特别贡献奖一等奖（2人）</t>
    <phoneticPr fontId="1" type="noConversion"/>
  </si>
  <si>
    <t>2014-2015学年校团委学术科创部副部长</t>
    <phoneticPr fontId="1" type="noConversion"/>
  </si>
  <si>
    <t>2012-2013学年三好学生；2013-2014学年三好学生；2015年2月全国第四届大学生艺术展演甲级一等奖</t>
    <phoneticPr fontId="1" type="noConversion"/>
  </si>
  <si>
    <t>2012-2013学年1班文艺委员；2013-2014学年校学生会体育部副部长；2014-2015学年1班班长。</t>
    <phoneticPr fontId="1" type="noConversion"/>
  </si>
  <si>
    <t>2012-2013学年1班团支部宣传委员；2013-2014学年校学生会文艺部副部长；2014-2015学年校团委文化体育部副部长</t>
    <phoneticPr fontId="1" type="noConversion"/>
  </si>
  <si>
    <t>2012-2013学年院优秀团干部；2013-2014学年三好学生</t>
    <phoneticPr fontId="1" type="noConversion"/>
  </si>
  <si>
    <t>2012-2013学年团支部组织委员；2013-2014学年院新闻中心副主任</t>
    <phoneticPr fontId="1" type="noConversion"/>
  </si>
  <si>
    <t>第二十三届挑战杯校级一等奖（2人）</t>
    <phoneticPr fontId="1" type="noConversion"/>
  </si>
  <si>
    <t>2013-2014学年院优秀团干部</t>
    <phoneticPr fontId="1" type="noConversion"/>
  </si>
  <si>
    <t>2013-2014学年院团委学术部副部长</t>
    <phoneticPr fontId="1" type="noConversion"/>
  </si>
  <si>
    <t>2013-2014学年院团委组织部部长；2014-2015学年院团委副书记</t>
    <phoneticPr fontId="1" type="noConversion"/>
  </si>
  <si>
    <t>2013-2014学年校学生会监察部副部长；2014-2015学年1班班长</t>
    <phoneticPr fontId="1" type="noConversion"/>
  </si>
  <si>
    <t>第二十三届挑战杯校级二等奖（4人）</t>
    <phoneticPr fontId="1" type="noConversion"/>
  </si>
  <si>
    <t>2013-2014学年校级优秀团员；2014-2015学年北京市先锋杯优秀团干部</t>
    <phoneticPr fontId="1" type="noConversion"/>
  </si>
  <si>
    <t>2012-2013学年院优秀团员；2013-2014学年第四届北京大学生艺术展演器乐专场民族管弦乐合奏一等奖；2014-2015学年北京市先锋杯优秀团干部</t>
    <phoneticPr fontId="1" type="noConversion"/>
  </si>
  <si>
    <t>2013-2014学年校学生会实践部副部长；2014-2015学年校团委团校秘书处副秘书长</t>
    <phoneticPr fontId="1" type="noConversion"/>
  </si>
  <si>
    <t>2012-2013学年三好学生标兵；2013-2014学年院优秀团员</t>
    <phoneticPr fontId="1" type="noConversion"/>
  </si>
  <si>
    <t>2013-2014学年2班班长；2014-2015学年院团委书记助理</t>
    <phoneticPr fontId="1" type="noConversion"/>
  </si>
  <si>
    <t>2012-2013学年三好学生；2013-2014学年院优秀团员</t>
    <phoneticPr fontId="1" type="noConversion"/>
  </si>
  <si>
    <t>2012-2013学年、2013-2014学年、2014-2015学年12本学生党支部副书记</t>
    <phoneticPr fontId="1" type="noConversion"/>
  </si>
  <si>
    <t>2012-2013学年3班宣传委员；2013-2014学年院学生会文艺部副部长</t>
    <phoneticPr fontId="1" type="noConversion"/>
  </si>
  <si>
    <t>2012-2013学年2班学习委员；2013-2014学年职发中心综合事务部部长</t>
    <phoneticPr fontId="1" type="noConversion"/>
  </si>
  <si>
    <t>2013-2014学年院优秀团员；2014-2015学年院优秀团干部</t>
    <phoneticPr fontId="1" type="noConversion"/>
  </si>
  <si>
    <t>2013-2014学年校学生会福利部副部长；2014-2015学年院学生会副主席</t>
    <phoneticPr fontId="1" type="noConversion"/>
  </si>
  <si>
    <t>2014年全国大学生田径锦标赛女子甲A标枪第一名；2014年全国大学生田径锦标赛女子甲A组标枪第二名</t>
    <phoneticPr fontId="1" type="noConversion"/>
  </si>
  <si>
    <t>2012-2013学年度校学生会体育部副部长</t>
    <phoneticPr fontId="1" type="noConversion"/>
  </si>
  <si>
    <t>2013-2014学年院职发中心信息管理部部长；2014-2015学年1班学习委员</t>
    <phoneticPr fontId="1" type="noConversion"/>
  </si>
  <si>
    <t>2012-2013学年2班文艺委员</t>
    <phoneticPr fontId="1" type="noConversion"/>
  </si>
  <si>
    <t>2013-2014学年院优秀团员</t>
    <phoneticPr fontId="1" type="noConversion"/>
  </si>
  <si>
    <t>2012-2013学年3班学习委员；2013-2014学年校学生会生活部副部长</t>
    <phoneticPr fontId="1" type="noConversion"/>
  </si>
  <si>
    <t>2012-2013学年三好学生</t>
    <phoneticPr fontId="1" type="noConversion"/>
  </si>
  <si>
    <t>2012-2013学年2班班长；2013-2014学年院学生会副秘书长；2014-2015学年院学生会副主席</t>
    <phoneticPr fontId="1" type="noConversion"/>
  </si>
  <si>
    <t>2012-2013学年学习优秀单项奖；2013-2014学年社会工作单项奖；2014-2015学年院优秀团干部</t>
    <phoneticPr fontId="1" type="noConversion"/>
  </si>
  <si>
    <t>2012-2013学年3班组织委员；2013-2014学年院团委社志部副部长；2014-2015学年3班副班长</t>
    <phoneticPr fontId="1" type="noConversion"/>
  </si>
  <si>
    <t>第二十三届挑战杯跨学科二等奖（11人）</t>
    <phoneticPr fontId="1" type="noConversion"/>
  </si>
  <si>
    <t>2012-2013学年社会工作单项奖；2013-2014学年学习优秀单项奖；2014-2015学年院优秀团干部</t>
    <phoneticPr fontId="1" type="noConversion"/>
  </si>
  <si>
    <t>2012-2013学年、2013-2014学年、2014-2015学年2班团支书</t>
    <phoneticPr fontId="1" type="noConversion"/>
  </si>
  <si>
    <t>2012-2013学年三好学生；2013-2014学年院优秀团员；2014-2015学年院优秀团干部</t>
    <phoneticPr fontId="1" type="noConversion"/>
  </si>
  <si>
    <t>2012-2013学年度2班班长；2013-2014学年院学生会国交部部长；2014-2015学年院职发中心主任</t>
    <phoneticPr fontId="1" type="noConversion"/>
  </si>
  <si>
    <t>2012-2013学年2班生活委员；2013-2014学年院学生会生活部部长</t>
    <phoneticPr fontId="1" type="noConversion"/>
  </si>
  <si>
    <t>2012-2013学年三好学生</t>
    <phoneticPr fontId="1" type="noConversion"/>
  </si>
  <si>
    <t>2014-2015学年院属社团台湾研究会副会长</t>
    <phoneticPr fontId="1" type="noConversion"/>
  </si>
  <si>
    <t>第二十二届挑战杯校级二等奖（7人）</t>
    <phoneticPr fontId="1" type="noConversion"/>
  </si>
  <si>
    <t>2012-2013学年、2013-2014学年学习优秀奖；2014-2015学年院优秀团干部</t>
    <phoneticPr fontId="1" type="noConversion"/>
  </si>
  <si>
    <t>2013-2014学年院职发中心信息管理部部长；2014-2015学年院职发中心副主任</t>
    <phoneticPr fontId="1" type="noConversion"/>
  </si>
  <si>
    <t>2013-2014学年院团委宣传部副部长；2014-2015学年院新闻中心主任</t>
    <phoneticPr fontId="1" type="noConversion"/>
  </si>
  <si>
    <t>分数明细</t>
    <phoneticPr fontId="1" type="noConversion"/>
  </si>
  <si>
    <t>2012-2013学年三好学生；2013-2014学年、2014-2015学年院优秀团员</t>
    <phoneticPr fontId="1" type="noConversion"/>
  </si>
  <si>
    <t>绩点</t>
    <phoneticPr fontId="1" type="noConversion"/>
  </si>
  <si>
    <t>学号</t>
    <phoneticPr fontId="1" type="noConversion"/>
  </si>
  <si>
    <t>第二十三届挑战杯特别贡献二等奖（8人）</t>
    <phoneticPr fontId="1" type="noConversion"/>
  </si>
  <si>
    <t>第二十三届挑战杯院级二等奖（3人）</t>
    <phoneticPr fontId="1" type="noConversion"/>
  </si>
  <si>
    <t xml:space="preserve">2013-2014学年2班生活委员 </t>
    <phoneticPr fontId="1" type="noConversion"/>
  </si>
  <si>
    <t>综合测评排名</t>
    <phoneticPr fontId="1" type="noConversion"/>
  </si>
  <si>
    <t>2013-2014学年院属社团东盟研究会会长</t>
    <phoneticPr fontId="1" type="noConversion"/>
  </si>
  <si>
    <t>2012-2013学年第九届大学生运动会女子甲组800m第二名、1500m第三名</t>
    <phoneticPr fontId="1" type="noConversion"/>
  </si>
  <si>
    <t>2012-2013学年三好学生；2013-2014学年三好学生；2014-2015学年院优秀团干部</t>
    <phoneticPr fontId="1" type="noConversion"/>
  </si>
  <si>
    <t>绩点排名</t>
    <phoneticPr fontId="1" type="noConversion"/>
  </si>
  <si>
    <t>2012-2013学年2班组织委员；2013-2014学年校学生会内联部副部长</t>
    <phoneticPr fontId="1" type="noConversion"/>
  </si>
  <si>
    <t>2013-2014学年校学生会权益部副部长</t>
    <phoneticPr fontId="1" type="noConversion"/>
  </si>
  <si>
    <t>2013-2014学年校学生会实践部副部长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</si>
</sst>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_);[Red]\(0.0000\)"/>
  </numFmts>
  <fonts count="5" x14ac:knownFonts="1">
    <font>
      <sz val="12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u/>
      <sz val="12"/>
      <color theme="10"/>
      <name val="宋体"/>
      <family val="2"/>
      <charset val="134"/>
      <scheme val="minor"/>
    </font>
    <font>
      <u/>
      <sz val="12"/>
      <color theme="11"/>
      <name val="宋体"/>
      <family val="2"/>
      <charset val="134"/>
      <scheme val="minor"/>
    </font>
    <font>
      <sz val="12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 wrapText="1"/>
      <protection locked="0"/>
    </xf>
    <xf numFmtId="176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176" fontId="0" fillId="0" borderId="0" xfId="0" applyNumberFormat="1" applyFill="1" applyAlignment="1" applyProtection="1">
      <alignment horizontal="center" vertical="center"/>
      <protection locked="0"/>
    </xf>
    <xf numFmtId="176" fontId="0" fillId="0" borderId="0" xfId="0" applyNumberFormat="1" applyAlignment="1">
      <alignment horizontal="center" vertical="center"/>
    </xf>
  </cellXfs>
  <cellStyles count="25">
    <cellStyle name="超链接" xfId="1" builtinId="8" hidden="1"/>
    <cellStyle name="超链接" xfId="3" builtinId="8" hidden="1"/>
    <cellStyle name="超链接" xfId="5" builtinId="8" hidden="1"/>
    <cellStyle name="超链接" xfId="7" builtinId="8" hidden="1"/>
    <cellStyle name="超链接" xfId="9" builtinId="8" hidden="1"/>
    <cellStyle name="超链接" xfId="11" builtinId="8" hidden="1"/>
    <cellStyle name="超链接" xfId="13" builtinId="8" hidden="1"/>
    <cellStyle name="超链接" xfId="15" builtinId="8" hidden="1"/>
    <cellStyle name="超链接" xfId="17" builtinId="8" hidden="1"/>
    <cellStyle name="超链接" xfId="19" builtinId="8" hidden="1"/>
    <cellStyle name="超链接" xfId="21" builtinId="8" hidden="1"/>
    <cellStyle name="超链接" xfId="23" builtinId="8" hidden="1"/>
    <cellStyle name="访问过的超链接" xfId="2" builtinId="9" hidden="1"/>
    <cellStyle name="访问过的超链接" xfId="4" builtinId="9" hidden="1"/>
    <cellStyle name="访问过的超链接" xfId="6" builtinId="9" hidden="1"/>
    <cellStyle name="访问过的超链接" xfId="8" builtinId="9" hidden="1"/>
    <cellStyle name="访问过的超链接" xfId="10" builtinId="9" hidden="1"/>
    <cellStyle name="访问过的超链接" xfId="12" builtinId="9" hidden="1"/>
    <cellStyle name="访问过的超链接" xfId="14" builtinId="9" hidden="1"/>
    <cellStyle name="访问过的超链接" xfId="16" builtinId="9" hidden="1"/>
    <cellStyle name="访问过的超链接" xfId="18" builtinId="9" hidden="1"/>
    <cellStyle name="访问过的超链接" xfId="20" builtinId="9" hidden="1"/>
    <cellStyle name="访问过的超链接" xfId="22" builtinId="9" hidden="1"/>
    <cellStyle name="访问过的超链接" xfId="24" builtinId="9" hidden="1"/>
    <cellStyle name="普通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9"/>
  <sheetViews>
    <sheetView tabSelected="1" topLeftCell="A29" zoomScale="125" zoomScaleNormal="125" zoomScalePageLayoutView="125" workbookViewId="0">
      <selection activeCell="A44" sqref="A44"/>
    </sheetView>
  </sheetViews>
  <sheetFormatPr baseColWidth="10" defaultRowHeight="15" x14ac:dyDescent="0"/>
  <cols>
    <col min="1" max="2" width="10.83203125" style="2"/>
    <col min="3" max="3" width="7.83203125" style="2" customWidth="1"/>
    <col min="4" max="4" width="10.83203125" style="2"/>
    <col min="5" max="5" width="19.83203125" style="5" customWidth="1"/>
    <col min="6" max="6" width="9.1640625" style="4" customWidth="1"/>
    <col min="7" max="7" width="23.5" style="5" customWidth="1"/>
    <col min="8" max="8" width="9.6640625" style="5" customWidth="1"/>
    <col min="9" max="9" width="24.5" style="5" customWidth="1"/>
    <col min="10" max="10" width="10.83203125" style="2"/>
    <col min="11" max="11" width="10.83203125" style="6"/>
    <col min="12" max="12" width="10.83203125" style="16"/>
    <col min="13" max="16384" width="10.83203125" style="2"/>
  </cols>
  <sheetData>
    <row r="1" spans="1:12">
      <c r="A1" s="18" t="s">
        <v>422</v>
      </c>
      <c r="B1" s="17" t="s">
        <v>418</v>
      </c>
      <c r="C1" s="17" t="s">
        <v>417</v>
      </c>
      <c r="D1" s="17" t="s">
        <v>426</v>
      </c>
      <c r="E1" s="19" t="s">
        <v>320</v>
      </c>
      <c r="F1" s="19"/>
      <c r="G1" s="19" t="s">
        <v>321</v>
      </c>
      <c r="H1" s="19"/>
      <c r="I1" s="20" t="s">
        <v>322</v>
      </c>
      <c r="J1" s="20"/>
      <c r="K1" s="21" t="s">
        <v>328</v>
      </c>
      <c r="L1" s="22" t="s">
        <v>329</v>
      </c>
    </row>
    <row r="2" spans="1:12">
      <c r="A2" s="18"/>
      <c r="B2" s="17"/>
      <c r="C2" s="17"/>
      <c r="D2" s="17"/>
      <c r="E2" s="3" t="s">
        <v>415</v>
      </c>
      <c r="F2" s="4" t="s">
        <v>323</v>
      </c>
      <c r="G2" s="3" t="s">
        <v>324</v>
      </c>
      <c r="H2" s="5" t="s">
        <v>325</v>
      </c>
      <c r="I2" s="3" t="s">
        <v>326</v>
      </c>
      <c r="J2" s="2" t="s">
        <v>327</v>
      </c>
      <c r="K2" s="21"/>
      <c r="L2" s="22"/>
    </row>
    <row r="3" spans="1:12" ht="45">
      <c r="A3" s="2">
        <v>1</v>
      </c>
      <c r="B3" s="1" t="s">
        <v>5</v>
      </c>
      <c r="C3" s="1" t="s">
        <v>7</v>
      </c>
      <c r="D3" s="1" t="s">
        <v>4</v>
      </c>
      <c r="E3" s="3" t="s">
        <v>352</v>
      </c>
      <c r="F3" s="4">
        <f>0.004/2</f>
        <v>2E-3</v>
      </c>
      <c r="G3" s="5" t="s">
        <v>353</v>
      </c>
      <c r="H3" s="5">
        <f>0.008+0.012</f>
        <v>0.02</v>
      </c>
      <c r="K3" s="6">
        <f t="shared" ref="K3:K34" si="0">F3+H3+J3</f>
        <v>2.1999999999999999E-2</v>
      </c>
      <c r="L3" s="16">
        <f t="shared" ref="L3:L34" si="1">C3+K3</f>
        <v>3.8017999999999996</v>
      </c>
    </row>
    <row r="4" spans="1:12" ht="45">
      <c r="A4" s="2">
        <v>2</v>
      </c>
      <c r="B4" s="1" t="s">
        <v>1</v>
      </c>
      <c r="C4" s="1" t="s">
        <v>3</v>
      </c>
      <c r="D4" s="1" t="s">
        <v>0</v>
      </c>
      <c r="I4" s="5" t="s">
        <v>395</v>
      </c>
      <c r="J4" s="2">
        <f>0.006*2</f>
        <v>1.2E-2</v>
      </c>
      <c r="K4" s="6">
        <f t="shared" si="0"/>
        <v>1.2E-2</v>
      </c>
      <c r="L4" s="16">
        <f t="shared" si="1"/>
        <v>3.7983000000000002</v>
      </c>
    </row>
    <row r="5" spans="1:12">
      <c r="A5" s="2">
        <v>3</v>
      </c>
      <c r="B5" s="1" t="s">
        <v>9</v>
      </c>
      <c r="C5" s="1" t="s">
        <v>12</v>
      </c>
      <c r="D5" s="1" t="s">
        <v>8</v>
      </c>
      <c r="K5" s="6">
        <f t="shared" si="0"/>
        <v>0</v>
      </c>
      <c r="L5" s="16">
        <f t="shared" si="1"/>
        <v>3.7353000000000001</v>
      </c>
    </row>
    <row r="6" spans="1:12">
      <c r="A6" s="2">
        <v>4</v>
      </c>
      <c r="B6" s="1" t="s">
        <v>14</v>
      </c>
      <c r="C6" s="1" t="s">
        <v>16</v>
      </c>
      <c r="D6" s="1" t="s">
        <v>13</v>
      </c>
      <c r="K6" s="6">
        <f t="shared" si="0"/>
        <v>0</v>
      </c>
      <c r="L6" s="16">
        <f t="shared" si="1"/>
        <v>3.7330000000000001</v>
      </c>
    </row>
    <row r="7" spans="1:12">
      <c r="A7" s="2">
        <v>5</v>
      </c>
      <c r="B7" s="1" t="s">
        <v>18</v>
      </c>
      <c r="C7" s="1" t="s">
        <v>19</v>
      </c>
      <c r="D7" s="1" t="s">
        <v>17</v>
      </c>
      <c r="K7" s="6">
        <f t="shared" si="0"/>
        <v>0</v>
      </c>
      <c r="L7" s="16">
        <f t="shared" si="1"/>
        <v>3.7225000000000001</v>
      </c>
    </row>
    <row r="8" spans="1:12" ht="60">
      <c r="A8" s="2">
        <v>6</v>
      </c>
      <c r="B8" s="1" t="s">
        <v>60</v>
      </c>
      <c r="C8" s="1" t="s">
        <v>61</v>
      </c>
      <c r="D8" s="1" t="s">
        <v>59</v>
      </c>
      <c r="E8" s="3" t="s">
        <v>357</v>
      </c>
      <c r="F8" s="4">
        <f>0.004/3</f>
        <v>1.3333333333333333E-3</v>
      </c>
      <c r="G8" s="5" t="s">
        <v>425</v>
      </c>
      <c r="H8" s="5">
        <f>0.008*2+0.004</f>
        <v>0.02</v>
      </c>
      <c r="I8" s="5" t="s">
        <v>358</v>
      </c>
      <c r="J8" s="2">
        <f>0.008*2+0.012</f>
        <v>2.8000000000000001E-2</v>
      </c>
      <c r="K8" s="6">
        <f t="shared" si="0"/>
        <v>4.9333333333333333E-2</v>
      </c>
      <c r="L8" s="16">
        <f t="shared" si="1"/>
        <v>3.7190333333333334</v>
      </c>
    </row>
    <row r="9" spans="1:12">
      <c r="A9" s="2">
        <v>7</v>
      </c>
      <c r="B9" s="1" t="s">
        <v>21</v>
      </c>
      <c r="C9" s="1" t="s">
        <v>23</v>
      </c>
      <c r="D9" s="1" t="s">
        <v>20</v>
      </c>
      <c r="K9" s="6">
        <f t="shared" si="0"/>
        <v>0</v>
      </c>
      <c r="L9" s="16">
        <f t="shared" si="1"/>
        <v>3.7189999999999999</v>
      </c>
    </row>
    <row r="10" spans="1:12" ht="30">
      <c r="A10" s="2">
        <v>8</v>
      </c>
      <c r="B10" s="1" t="s">
        <v>31</v>
      </c>
      <c r="C10" s="1" t="s">
        <v>33</v>
      </c>
      <c r="D10" s="1" t="s">
        <v>30</v>
      </c>
      <c r="G10" s="5" t="s">
        <v>354</v>
      </c>
      <c r="H10" s="5">
        <v>8.0000000000000002E-3</v>
      </c>
      <c r="I10" s="5" t="s">
        <v>355</v>
      </c>
      <c r="J10" s="2">
        <v>6.0000000000000001E-3</v>
      </c>
      <c r="K10" s="6">
        <f t="shared" si="0"/>
        <v>1.4E-2</v>
      </c>
      <c r="L10" s="16">
        <f t="shared" si="1"/>
        <v>3.7122999999999999</v>
      </c>
    </row>
    <row r="11" spans="1:12" ht="60">
      <c r="A11" s="2">
        <v>9</v>
      </c>
      <c r="B11" s="1" t="s">
        <v>48</v>
      </c>
      <c r="C11" s="1" t="s">
        <v>49</v>
      </c>
      <c r="D11" s="1" t="s">
        <v>47</v>
      </c>
      <c r="G11" s="5" t="s">
        <v>399</v>
      </c>
      <c r="H11" s="5">
        <v>8.0000000000000002E-3</v>
      </c>
      <c r="I11" s="5" t="s">
        <v>400</v>
      </c>
      <c r="J11" s="2">
        <f>0.008+0.006+0.012</f>
        <v>2.6000000000000002E-2</v>
      </c>
      <c r="K11" s="6">
        <f t="shared" si="0"/>
        <v>3.4000000000000002E-2</v>
      </c>
      <c r="L11" s="16">
        <f t="shared" si="1"/>
        <v>3.7117999999999998</v>
      </c>
    </row>
    <row r="12" spans="1:12" ht="45">
      <c r="A12" s="2">
        <v>10</v>
      </c>
      <c r="B12" s="7" t="s">
        <v>54</v>
      </c>
      <c r="C12" s="7" t="s">
        <v>55</v>
      </c>
      <c r="D12" s="7" t="s">
        <v>53</v>
      </c>
      <c r="E12" s="8"/>
      <c r="F12" s="9"/>
      <c r="G12" s="8" t="s">
        <v>387</v>
      </c>
      <c r="H12" s="8">
        <f>0.008+0.004</f>
        <v>1.2E-2</v>
      </c>
      <c r="I12" s="8" t="s">
        <v>388</v>
      </c>
      <c r="J12" s="10">
        <f>0.008*3</f>
        <v>2.4E-2</v>
      </c>
      <c r="K12" s="6">
        <f t="shared" si="0"/>
        <v>3.6000000000000004E-2</v>
      </c>
      <c r="L12" s="6">
        <f t="shared" si="1"/>
        <v>3.7097000000000002</v>
      </c>
    </row>
    <row r="13" spans="1:12" ht="30">
      <c r="A13" s="2">
        <v>11</v>
      </c>
      <c r="B13" s="1" t="s">
        <v>35</v>
      </c>
      <c r="C13" s="1" t="s">
        <v>37</v>
      </c>
      <c r="D13" s="1" t="s">
        <v>34</v>
      </c>
      <c r="G13" s="5" t="s">
        <v>346</v>
      </c>
      <c r="H13" s="5">
        <v>6.0000000000000001E-3</v>
      </c>
      <c r="I13" s="5" t="s">
        <v>347</v>
      </c>
      <c r="J13" s="2">
        <v>6.0000000000000001E-3</v>
      </c>
      <c r="K13" s="6">
        <f t="shared" si="0"/>
        <v>1.2E-2</v>
      </c>
      <c r="L13" s="16">
        <f t="shared" si="1"/>
        <v>3.7073</v>
      </c>
    </row>
    <row r="14" spans="1:12">
      <c r="A14" s="2">
        <v>12</v>
      </c>
      <c r="B14" s="1" t="s">
        <v>25</v>
      </c>
      <c r="C14" s="1" t="s">
        <v>26</v>
      </c>
      <c r="D14" s="1" t="s">
        <v>24</v>
      </c>
      <c r="K14" s="6">
        <f t="shared" si="0"/>
        <v>0</v>
      </c>
      <c r="L14" s="16">
        <f t="shared" si="1"/>
        <v>3.7046999999999999</v>
      </c>
    </row>
    <row r="15" spans="1:12" ht="60">
      <c r="A15" s="2">
        <v>13</v>
      </c>
      <c r="B15" s="1" t="s">
        <v>51</v>
      </c>
      <c r="C15" s="1" t="s">
        <v>52</v>
      </c>
      <c r="D15" s="1" t="s">
        <v>50</v>
      </c>
      <c r="G15" s="5" t="s">
        <v>416</v>
      </c>
      <c r="H15" s="5">
        <f>0.008+0.004*2</f>
        <v>1.6E-2</v>
      </c>
      <c r="I15" s="5" t="s">
        <v>427</v>
      </c>
      <c r="J15" s="2">
        <f>0.006+0.008</f>
        <v>1.4E-2</v>
      </c>
      <c r="K15" s="6">
        <f t="shared" si="0"/>
        <v>0.03</v>
      </c>
      <c r="L15" s="16">
        <f t="shared" si="1"/>
        <v>3.7037999999999998</v>
      </c>
    </row>
    <row r="16" spans="1:12" ht="75">
      <c r="A16" s="2">
        <v>14</v>
      </c>
      <c r="B16" s="1" t="s">
        <v>75</v>
      </c>
      <c r="C16" s="1" t="s">
        <v>76</v>
      </c>
      <c r="D16" s="1" t="s">
        <v>74</v>
      </c>
      <c r="G16" s="5" t="s">
        <v>371</v>
      </c>
      <c r="H16" s="5">
        <f>0.008*2+0.01</f>
        <v>2.6000000000000002E-2</v>
      </c>
      <c r="I16" s="5" t="s">
        <v>372</v>
      </c>
      <c r="J16" s="2">
        <f>0.006+0.008+0.008</f>
        <v>2.1999999999999999E-2</v>
      </c>
      <c r="K16" s="6">
        <f t="shared" si="0"/>
        <v>4.8000000000000001E-2</v>
      </c>
      <c r="L16" s="16">
        <f t="shared" si="1"/>
        <v>3.7021999999999999</v>
      </c>
    </row>
    <row r="17" spans="1:12" s="10" customFormat="1">
      <c r="A17" s="2">
        <v>15</v>
      </c>
      <c r="B17" s="1" t="s">
        <v>28</v>
      </c>
      <c r="C17" s="1" t="s">
        <v>29</v>
      </c>
      <c r="D17" s="1" t="s">
        <v>27</v>
      </c>
      <c r="E17" s="5"/>
      <c r="F17" s="4"/>
      <c r="G17" s="5"/>
      <c r="H17" s="5"/>
      <c r="I17" s="5"/>
      <c r="J17" s="2"/>
      <c r="K17" s="6">
        <f t="shared" si="0"/>
        <v>0</v>
      </c>
      <c r="L17" s="16">
        <f t="shared" si="1"/>
        <v>3.6993999999999998</v>
      </c>
    </row>
    <row r="18" spans="1:12" ht="45">
      <c r="A18" s="2">
        <v>16</v>
      </c>
      <c r="B18" s="1" t="s">
        <v>65</v>
      </c>
      <c r="C18" s="1" t="s">
        <v>67</v>
      </c>
      <c r="D18" s="1" t="s">
        <v>64</v>
      </c>
      <c r="G18" s="5" t="s">
        <v>374</v>
      </c>
      <c r="H18" s="5">
        <f>0.004+0.008</f>
        <v>1.2E-2</v>
      </c>
      <c r="I18" s="5" t="s">
        <v>375</v>
      </c>
      <c r="J18" s="2">
        <f>0.006+0.012</f>
        <v>1.8000000000000002E-2</v>
      </c>
      <c r="K18" s="6">
        <f t="shared" si="0"/>
        <v>3.0000000000000002E-2</v>
      </c>
      <c r="L18" s="16">
        <f t="shared" si="1"/>
        <v>3.6943999999999999</v>
      </c>
    </row>
    <row r="19" spans="1:12">
      <c r="A19" s="2">
        <v>17</v>
      </c>
      <c r="B19" s="1" t="s">
        <v>39</v>
      </c>
      <c r="C19" s="1" t="s">
        <v>41</v>
      </c>
      <c r="D19" s="1" t="s">
        <v>38</v>
      </c>
      <c r="K19" s="6">
        <f t="shared" si="0"/>
        <v>0</v>
      </c>
      <c r="L19" s="16">
        <f t="shared" si="1"/>
        <v>3.6844999999999999</v>
      </c>
    </row>
    <row r="20" spans="1:12" ht="45">
      <c r="A20" s="2">
        <v>18</v>
      </c>
      <c r="B20" s="1" t="s">
        <v>97</v>
      </c>
      <c r="C20" s="1" t="s">
        <v>99</v>
      </c>
      <c r="D20" s="1" t="s">
        <v>96</v>
      </c>
      <c r="G20" s="5" t="s">
        <v>385</v>
      </c>
      <c r="H20" s="5">
        <f>0.012+0.004</f>
        <v>1.6E-2</v>
      </c>
      <c r="I20" s="5" t="s">
        <v>386</v>
      </c>
      <c r="J20" s="2">
        <f>0.008+0.012</f>
        <v>0.02</v>
      </c>
      <c r="K20" s="6">
        <f t="shared" si="0"/>
        <v>3.6000000000000004E-2</v>
      </c>
      <c r="L20" s="16">
        <f t="shared" si="1"/>
        <v>3.6819000000000002</v>
      </c>
    </row>
    <row r="21" spans="1:12">
      <c r="A21" s="2">
        <v>19</v>
      </c>
      <c r="B21" s="1" t="s">
        <v>43</v>
      </c>
      <c r="C21" s="1" t="s">
        <v>46</v>
      </c>
      <c r="D21" s="1" t="s">
        <v>42</v>
      </c>
      <c r="K21" s="6">
        <f t="shared" si="0"/>
        <v>0</v>
      </c>
      <c r="L21" s="16">
        <f t="shared" si="1"/>
        <v>3.6791999999999998</v>
      </c>
    </row>
    <row r="22" spans="1:12" ht="30">
      <c r="A22" s="2">
        <v>20</v>
      </c>
      <c r="B22" s="1" t="s">
        <v>57</v>
      </c>
      <c r="C22" s="1" t="s">
        <v>58</v>
      </c>
      <c r="D22" s="1" t="s">
        <v>56</v>
      </c>
      <c r="I22" s="5" t="s">
        <v>428</v>
      </c>
      <c r="J22" s="2">
        <v>8.0000000000000002E-3</v>
      </c>
      <c r="K22" s="6">
        <f t="shared" si="0"/>
        <v>8.0000000000000002E-3</v>
      </c>
      <c r="L22" s="16">
        <f t="shared" si="1"/>
        <v>3.6787999999999998</v>
      </c>
    </row>
    <row r="23" spans="1:12" ht="60">
      <c r="A23" s="2">
        <v>21</v>
      </c>
      <c r="B23" s="1" t="s">
        <v>110</v>
      </c>
      <c r="C23" s="1" t="s">
        <v>111</v>
      </c>
      <c r="D23" s="1" t="s">
        <v>109</v>
      </c>
      <c r="G23" s="5" t="s">
        <v>406</v>
      </c>
      <c r="H23" s="5">
        <f>0.008*1+0.004*2</f>
        <v>1.6E-2</v>
      </c>
      <c r="I23" s="5" t="s">
        <v>407</v>
      </c>
      <c r="J23" s="2">
        <f>0.006+0.008+0.012</f>
        <v>2.6000000000000002E-2</v>
      </c>
      <c r="K23" s="6">
        <f t="shared" si="0"/>
        <v>4.2000000000000003E-2</v>
      </c>
      <c r="L23" s="16">
        <f t="shared" si="1"/>
        <v>3.6765999999999996</v>
      </c>
    </row>
    <row r="24" spans="1:12" ht="45">
      <c r="A24" s="2">
        <v>22</v>
      </c>
      <c r="B24" s="1" t="s">
        <v>86</v>
      </c>
      <c r="C24" s="1" t="s">
        <v>88</v>
      </c>
      <c r="D24" s="1" t="s">
        <v>85</v>
      </c>
      <c r="E24" s="3" t="s">
        <v>343</v>
      </c>
      <c r="F24" s="4">
        <f>0.04/6</f>
        <v>6.6666666666666671E-3</v>
      </c>
      <c r="I24" s="5" t="s">
        <v>344</v>
      </c>
      <c r="J24" s="2">
        <f>0.006*3</f>
        <v>1.8000000000000002E-2</v>
      </c>
      <c r="K24" s="6">
        <f t="shared" si="0"/>
        <v>2.466666666666667E-2</v>
      </c>
      <c r="L24" s="16">
        <f t="shared" si="1"/>
        <v>3.6759666666666666</v>
      </c>
    </row>
    <row r="25" spans="1:12" ht="60">
      <c r="A25" s="2">
        <v>23</v>
      </c>
      <c r="B25" s="1" t="s">
        <v>120</v>
      </c>
      <c r="C25" s="1" t="s">
        <v>121</v>
      </c>
      <c r="D25" s="1" t="s">
        <v>119</v>
      </c>
      <c r="G25" s="5" t="s">
        <v>336</v>
      </c>
      <c r="H25" s="5">
        <f>0.008*1+0.006*1+0.004</f>
        <v>1.8000000000000002E-2</v>
      </c>
      <c r="I25" s="5" t="s">
        <v>337</v>
      </c>
      <c r="J25" s="2">
        <f>0.008*2+0.012</f>
        <v>2.8000000000000001E-2</v>
      </c>
      <c r="K25" s="6">
        <f t="shared" si="0"/>
        <v>4.5999999999999999E-2</v>
      </c>
      <c r="L25" s="16">
        <f t="shared" si="1"/>
        <v>3.6700999999999997</v>
      </c>
    </row>
    <row r="26" spans="1:12">
      <c r="A26" s="2">
        <v>24</v>
      </c>
      <c r="B26" s="1" t="s">
        <v>63</v>
      </c>
      <c r="C26" s="1">
        <v>3.6675</v>
      </c>
      <c r="D26" s="1" t="s">
        <v>62</v>
      </c>
      <c r="K26" s="6">
        <f t="shared" si="0"/>
        <v>0</v>
      </c>
      <c r="L26" s="16">
        <f t="shared" si="1"/>
        <v>3.6675</v>
      </c>
    </row>
    <row r="27" spans="1:12" ht="120">
      <c r="A27" s="2">
        <v>25</v>
      </c>
      <c r="B27" s="7" t="s">
        <v>123</v>
      </c>
      <c r="C27" s="7" t="s">
        <v>124</v>
      </c>
      <c r="D27" s="7" t="s">
        <v>122</v>
      </c>
      <c r="E27" s="8" t="s">
        <v>363</v>
      </c>
      <c r="F27" s="9">
        <f>0.01*2</f>
        <v>0.02</v>
      </c>
      <c r="G27" s="8" t="s">
        <v>364</v>
      </c>
      <c r="H27" s="8">
        <f>0.004*2</f>
        <v>8.0000000000000002E-3</v>
      </c>
      <c r="I27" s="8" t="s">
        <v>365</v>
      </c>
      <c r="J27" s="10">
        <f>0.006+0.012</f>
        <v>1.8000000000000002E-2</v>
      </c>
      <c r="K27" s="6">
        <f t="shared" si="0"/>
        <v>4.5999999999999999E-2</v>
      </c>
      <c r="L27" s="6">
        <f t="shared" si="1"/>
        <v>3.6668999999999996</v>
      </c>
    </row>
    <row r="28" spans="1:12" ht="30">
      <c r="A28" s="2">
        <v>26</v>
      </c>
      <c r="B28" s="1" t="s">
        <v>101</v>
      </c>
      <c r="C28" s="1" t="s">
        <v>102</v>
      </c>
      <c r="D28" s="1" t="s">
        <v>100</v>
      </c>
      <c r="E28" s="3" t="s">
        <v>340</v>
      </c>
      <c r="F28" s="4">
        <f>0.02/6</f>
        <v>3.3333333333333335E-3</v>
      </c>
      <c r="G28" s="5" t="s">
        <v>330</v>
      </c>
      <c r="H28" s="5">
        <f>0.006*1</f>
        <v>6.0000000000000001E-3</v>
      </c>
      <c r="I28" s="5" t="s">
        <v>341</v>
      </c>
      <c r="J28" s="2">
        <f>0.006*2</f>
        <v>1.2E-2</v>
      </c>
      <c r="K28" s="6">
        <f t="shared" si="0"/>
        <v>2.1333333333333336E-2</v>
      </c>
      <c r="L28" s="16">
        <f t="shared" si="1"/>
        <v>3.6636333333333333</v>
      </c>
    </row>
    <row r="29" spans="1:12">
      <c r="A29" s="2">
        <v>27</v>
      </c>
      <c r="B29" s="1" t="s">
        <v>78</v>
      </c>
      <c r="C29" s="1" t="s">
        <v>80</v>
      </c>
      <c r="D29" s="1" t="s">
        <v>77</v>
      </c>
      <c r="G29" s="5" t="s">
        <v>351</v>
      </c>
      <c r="H29" s="5">
        <v>8.0000000000000002E-3</v>
      </c>
      <c r="K29" s="6">
        <f t="shared" si="0"/>
        <v>8.0000000000000002E-3</v>
      </c>
      <c r="L29" s="16">
        <f t="shared" si="1"/>
        <v>3.6616</v>
      </c>
    </row>
    <row r="30" spans="1:12">
      <c r="A30" s="2">
        <v>28</v>
      </c>
      <c r="B30" s="1" t="s">
        <v>69</v>
      </c>
      <c r="C30" s="1" t="s">
        <v>70</v>
      </c>
      <c r="D30" s="1" t="s">
        <v>68</v>
      </c>
      <c r="K30" s="6">
        <f t="shared" si="0"/>
        <v>0</v>
      </c>
      <c r="L30" s="16">
        <f t="shared" si="1"/>
        <v>3.6608999999999998</v>
      </c>
    </row>
    <row r="31" spans="1:12" ht="30">
      <c r="A31" s="2">
        <v>29</v>
      </c>
      <c r="B31" s="1" t="s">
        <v>90</v>
      </c>
      <c r="C31" s="1" t="s">
        <v>92</v>
      </c>
      <c r="D31" s="1" t="s">
        <v>89</v>
      </c>
      <c r="I31" s="5" t="s">
        <v>368</v>
      </c>
      <c r="J31" s="2">
        <v>8.0000000000000002E-3</v>
      </c>
      <c r="K31" s="6">
        <f t="shared" si="0"/>
        <v>8.0000000000000002E-3</v>
      </c>
      <c r="L31" s="16">
        <f t="shared" si="1"/>
        <v>3.6555</v>
      </c>
    </row>
    <row r="32" spans="1:12">
      <c r="A32" s="2">
        <v>30</v>
      </c>
      <c r="B32" s="1" t="s">
        <v>72</v>
      </c>
      <c r="C32" s="1" t="s">
        <v>73</v>
      </c>
      <c r="D32" s="1" t="s">
        <v>71</v>
      </c>
      <c r="K32" s="6">
        <f t="shared" si="0"/>
        <v>0</v>
      </c>
      <c r="L32" s="16">
        <f t="shared" si="1"/>
        <v>3.6547000000000001</v>
      </c>
    </row>
    <row r="33" spans="1:12" ht="60">
      <c r="A33" s="2">
        <v>31</v>
      </c>
      <c r="B33" s="1" t="s">
        <v>126</v>
      </c>
      <c r="C33" s="1" t="s">
        <v>128</v>
      </c>
      <c r="D33" s="1" t="s">
        <v>125</v>
      </c>
      <c r="E33" s="3" t="s">
        <v>420</v>
      </c>
      <c r="F33" s="4">
        <f>0.004/3</f>
        <v>1.3333333333333333E-3</v>
      </c>
      <c r="G33" s="8" t="s">
        <v>401</v>
      </c>
      <c r="H33" s="5">
        <f>0.006*2+0.004</f>
        <v>1.6E-2</v>
      </c>
      <c r="I33" s="8" t="s">
        <v>402</v>
      </c>
      <c r="J33" s="2">
        <f>0.006*2+0.008</f>
        <v>0.02</v>
      </c>
      <c r="K33" s="6">
        <f t="shared" si="0"/>
        <v>3.7333333333333329E-2</v>
      </c>
      <c r="L33" s="16">
        <f t="shared" si="1"/>
        <v>3.6544333333333334</v>
      </c>
    </row>
    <row r="34" spans="1:12" ht="30">
      <c r="A34" s="2">
        <v>32</v>
      </c>
      <c r="B34" s="1" t="s">
        <v>104</v>
      </c>
      <c r="C34" s="1" t="s">
        <v>105</v>
      </c>
      <c r="D34" s="1" t="s">
        <v>103</v>
      </c>
      <c r="G34" s="5" t="s">
        <v>331</v>
      </c>
      <c r="H34" s="5">
        <v>6.0000000000000001E-3</v>
      </c>
      <c r="I34" s="5" t="s">
        <v>332</v>
      </c>
      <c r="J34" s="2">
        <v>6.0000000000000001E-3</v>
      </c>
      <c r="K34" s="6">
        <f t="shared" si="0"/>
        <v>1.2E-2</v>
      </c>
      <c r="L34" s="16">
        <f t="shared" si="1"/>
        <v>3.6541999999999999</v>
      </c>
    </row>
    <row r="35" spans="1:12" s="14" customFormat="1">
      <c r="A35" s="2">
        <v>33</v>
      </c>
      <c r="B35" s="1" t="s">
        <v>82</v>
      </c>
      <c r="C35" s="1" t="s">
        <v>84</v>
      </c>
      <c r="D35" s="1" t="s">
        <v>81</v>
      </c>
      <c r="E35" s="5"/>
      <c r="F35" s="4"/>
      <c r="G35" s="5"/>
      <c r="H35" s="5"/>
      <c r="I35" s="5"/>
      <c r="J35" s="2"/>
      <c r="K35" s="6">
        <f t="shared" ref="K35:K66" si="2">F35+H35+J35</f>
        <v>0</v>
      </c>
      <c r="L35" s="16">
        <f t="shared" ref="L35:L66" si="3">C35+K35</f>
        <v>3.6520999999999999</v>
      </c>
    </row>
    <row r="36" spans="1:12">
      <c r="A36" s="2">
        <v>34</v>
      </c>
      <c r="B36" s="1" t="s">
        <v>94</v>
      </c>
      <c r="C36" s="1" t="s">
        <v>95</v>
      </c>
      <c r="D36" s="1" t="s">
        <v>93</v>
      </c>
      <c r="K36" s="6">
        <f t="shared" si="2"/>
        <v>0</v>
      </c>
      <c r="L36" s="16">
        <f t="shared" si="3"/>
        <v>3.6465000000000001</v>
      </c>
    </row>
    <row r="37" spans="1:12" ht="30">
      <c r="A37" s="2">
        <v>35</v>
      </c>
      <c r="B37" s="11" t="s">
        <v>113</v>
      </c>
      <c r="C37" s="11" t="s">
        <v>114</v>
      </c>
      <c r="D37" s="11" t="s">
        <v>112</v>
      </c>
      <c r="E37" s="12"/>
      <c r="F37" s="13"/>
      <c r="G37" s="12" t="s">
        <v>409</v>
      </c>
      <c r="H37" s="12">
        <v>8.0000000000000002E-3</v>
      </c>
      <c r="I37" s="12" t="s">
        <v>410</v>
      </c>
      <c r="J37" s="14">
        <v>6.0000000000000001E-3</v>
      </c>
      <c r="K37" s="15">
        <f t="shared" si="2"/>
        <v>1.4E-2</v>
      </c>
      <c r="L37" s="15">
        <f t="shared" si="3"/>
        <v>3.6452999999999998</v>
      </c>
    </row>
    <row r="38" spans="1:12" s="10" customFormat="1" ht="30">
      <c r="A38" s="2">
        <v>36</v>
      </c>
      <c r="B38" s="1" t="s">
        <v>107</v>
      </c>
      <c r="C38" s="1" t="s">
        <v>108</v>
      </c>
      <c r="D38" s="1" t="s">
        <v>106</v>
      </c>
      <c r="E38" s="3" t="s">
        <v>356</v>
      </c>
      <c r="F38" s="4">
        <f>0.02/7</f>
        <v>2.8571428571428571E-3</v>
      </c>
      <c r="G38" s="5"/>
      <c r="H38" s="5"/>
      <c r="I38" s="5"/>
      <c r="J38" s="2"/>
      <c r="K38" s="6">
        <f t="shared" si="2"/>
        <v>2.8571428571428571E-3</v>
      </c>
      <c r="L38" s="16">
        <f t="shared" si="3"/>
        <v>3.6424571428571428</v>
      </c>
    </row>
    <row r="39" spans="1:12" ht="60">
      <c r="A39" s="2">
        <v>37</v>
      </c>
      <c r="B39" s="1" t="s">
        <v>143</v>
      </c>
      <c r="C39" s="1" t="s">
        <v>144</v>
      </c>
      <c r="D39" s="1" t="s">
        <v>142</v>
      </c>
      <c r="G39" s="5" t="s">
        <v>412</v>
      </c>
      <c r="H39" s="5">
        <f>0.006*2+0.004</f>
        <v>1.6E-2</v>
      </c>
      <c r="I39" s="5" t="s">
        <v>413</v>
      </c>
      <c r="J39" s="2">
        <f>0.006+0.012</f>
        <v>1.8000000000000002E-2</v>
      </c>
      <c r="K39" s="6">
        <f t="shared" si="2"/>
        <v>3.4000000000000002E-2</v>
      </c>
      <c r="L39" s="16">
        <f t="shared" si="3"/>
        <v>3.6325999999999996</v>
      </c>
    </row>
    <row r="40" spans="1:12" ht="45">
      <c r="A40" s="2">
        <v>38</v>
      </c>
      <c r="B40" s="1" t="s">
        <v>138</v>
      </c>
      <c r="C40" s="1" t="s">
        <v>139</v>
      </c>
      <c r="D40" s="1" t="s">
        <v>137</v>
      </c>
      <c r="G40" s="5" t="s">
        <v>391</v>
      </c>
      <c r="H40" s="5">
        <f>0.004*2</f>
        <v>8.0000000000000002E-3</v>
      </c>
      <c r="I40" s="5" t="s">
        <v>392</v>
      </c>
      <c r="J40" s="2">
        <f>0.008+0.012</f>
        <v>0.02</v>
      </c>
      <c r="K40" s="6">
        <f t="shared" si="2"/>
        <v>2.8000000000000001E-2</v>
      </c>
      <c r="L40" s="16">
        <f t="shared" si="3"/>
        <v>3.6293000000000002</v>
      </c>
    </row>
    <row r="41" spans="1:12">
      <c r="A41" s="2">
        <v>39</v>
      </c>
      <c r="B41" s="1" t="s">
        <v>116</v>
      </c>
      <c r="C41" s="1" t="s">
        <v>118</v>
      </c>
      <c r="D41" s="1" t="s">
        <v>115</v>
      </c>
      <c r="K41" s="6">
        <f t="shared" si="2"/>
        <v>0</v>
      </c>
      <c r="L41" s="16">
        <f t="shared" si="3"/>
        <v>3.6267</v>
      </c>
    </row>
    <row r="42" spans="1:12" ht="30">
      <c r="A42" s="2">
        <v>40</v>
      </c>
      <c r="B42" s="1" t="s">
        <v>130</v>
      </c>
      <c r="C42" s="1" t="s">
        <v>132</v>
      </c>
      <c r="D42" s="1" t="s">
        <v>129</v>
      </c>
      <c r="G42" s="5" t="s">
        <v>330</v>
      </c>
      <c r="H42" s="5">
        <v>6.0000000000000001E-3</v>
      </c>
      <c r="I42" s="5" t="s">
        <v>429</v>
      </c>
      <c r="J42" s="2">
        <v>8.0000000000000002E-3</v>
      </c>
      <c r="K42" s="6">
        <f>F42+H42+J42</f>
        <v>1.4E-2</v>
      </c>
      <c r="L42" s="16">
        <f>C42+K42</f>
        <v>3.6254</v>
      </c>
    </row>
    <row r="43" spans="1:12" ht="30">
      <c r="A43" s="2">
        <v>41</v>
      </c>
      <c r="B43" s="1" t="s">
        <v>149</v>
      </c>
      <c r="C43" s="1" t="s">
        <v>150</v>
      </c>
      <c r="D43" s="1" t="s">
        <v>36</v>
      </c>
      <c r="E43" s="3" t="s">
        <v>376</v>
      </c>
      <c r="F43" s="4">
        <f>0.04/2</f>
        <v>0.02</v>
      </c>
      <c r="G43" s="5" t="s">
        <v>377</v>
      </c>
      <c r="H43" s="5">
        <v>4.0000000000000001E-3</v>
      </c>
      <c r="I43" s="5" t="s">
        <v>378</v>
      </c>
      <c r="J43" s="2">
        <v>6.0000000000000001E-3</v>
      </c>
      <c r="K43" s="6">
        <f t="shared" si="2"/>
        <v>0.03</v>
      </c>
      <c r="L43" s="16">
        <f t="shared" si="3"/>
        <v>3.6182999999999996</v>
      </c>
    </row>
    <row r="44" spans="1:12" ht="60">
      <c r="A44" s="2">
        <v>42</v>
      </c>
      <c r="B44" s="1" t="s">
        <v>155</v>
      </c>
      <c r="C44" s="1" t="s">
        <v>156</v>
      </c>
      <c r="D44" s="1" t="s">
        <v>15</v>
      </c>
      <c r="E44" s="5" t="s">
        <v>403</v>
      </c>
      <c r="F44" s="4">
        <f>0.02/11</f>
        <v>1.8181818181818182E-3</v>
      </c>
      <c r="G44" s="5" t="s">
        <v>404</v>
      </c>
      <c r="H44" s="5">
        <f>0.006+0.006+0.004</f>
        <v>1.6E-2</v>
      </c>
      <c r="I44" s="5" t="s">
        <v>405</v>
      </c>
      <c r="J44" s="2">
        <f>0.008*3</f>
        <v>2.4E-2</v>
      </c>
      <c r="K44" s="6">
        <f t="shared" si="2"/>
        <v>4.1818181818181824E-2</v>
      </c>
      <c r="L44" s="16">
        <f t="shared" si="3"/>
        <v>3.6151181818181821</v>
      </c>
    </row>
    <row r="45" spans="1:12" ht="30">
      <c r="A45" s="2">
        <v>43</v>
      </c>
      <c r="B45" s="1" t="s">
        <v>140</v>
      </c>
      <c r="C45" s="1" t="s">
        <v>141</v>
      </c>
      <c r="D45" s="1" t="s">
        <v>44</v>
      </c>
      <c r="E45" s="3" t="s">
        <v>411</v>
      </c>
      <c r="F45" s="4">
        <f>0.02/7</f>
        <v>2.8571428571428571E-3</v>
      </c>
      <c r="G45" s="5" t="s">
        <v>348</v>
      </c>
      <c r="H45" s="5">
        <v>6.0000000000000001E-3</v>
      </c>
      <c r="K45" s="6">
        <f t="shared" si="2"/>
        <v>8.8571428571428568E-3</v>
      </c>
      <c r="L45" s="16">
        <f t="shared" si="3"/>
        <v>3.6100571428571429</v>
      </c>
    </row>
    <row r="46" spans="1:12">
      <c r="A46" s="2">
        <v>44</v>
      </c>
      <c r="B46" s="1" t="s">
        <v>134</v>
      </c>
      <c r="C46" s="1" t="s">
        <v>136</v>
      </c>
      <c r="D46" s="1" t="s">
        <v>133</v>
      </c>
      <c r="K46" s="6">
        <f t="shared" si="2"/>
        <v>0</v>
      </c>
      <c r="L46" s="16">
        <f t="shared" si="3"/>
        <v>3.6061000000000001</v>
      </c>
    </row>
    <row r="47" spans="1:12">
      <c r="A47" s="2">
        <v>45</v>
      </c>
      <c r="B47" s="1" t="s">
        <v>145</v>
      </c>
      <c r="C47" s="1" t="s">
        <v>146</v>
      </c>
      <c r="D47" s="1" t="s">
        <v>10</v>
      </c>
      <c r="K47" s="6">
        <f t="shared" si="2"/>
        <v>0</v>
      </c>
      <c r="L47" s="16">
        <f t="shared" si="3"/>
        <v>3.5975000000000001</v>
      </c>
    </row>
    <row r="48" spans="1:12">
      <c r="A48" s="2">
        <v>46</v>
      </c>
      <c r="B48" s="1" t="s">
        <v>147</v>
      </c>
      <c r="C48" s="1" t="s">
        <v>148</v>
      </c>
      <c r="D48" s="1" t="s">
        <v>40</v>
      </c>
      <c r="K48" s="6">
        <f t="shared" si="2"/>
        <v>0</v>
      </c>
      <c r="L48" s="16">
        <f t="shared" si="3"/>
        <v>3.5960000000000001</v>
      </c>
    </row>
    <row r="49" spans="1:12" ht="45">
      <c r="A49" s="2">
        <v>47</v>
      </c>
      <c r="B49" s="1" t="s">
        <v>160</v>
      </c>
      <c r="C49" s="1" t="s">
        <v>162</v>
      </c>
      <c r="D49" s="1" t="s">
        <v>131</v>
      </c>
      <c r="G49" s="5" t="s">
        <v>331</v>
      </c>
      <c r="H49" s="5">
        <v>6.0000000000000001E-3</v>
      </c>
      <c r="I49" s="5" t="s">
        <v>380</v>
      </c>
      <c r="J49" s="2">
        <f>0.008+0.008</f>
        <v>1.6E-2</v>
      </c>
      <c r="K49" s="6">
        <f t="shared" si="2"/>
        <v>2.1999999999999999E-2</v>
      </c>
      <c r="L49" s="16">
        <f t="shared" si="3"/>
        <v>3.5923999999999996</v>
      </c>
    </row>
    <row r="50" spans="1:12" ht="30">
      <c r="A50" s="2">
        <v>48</v>
      </c>
      <c r="B50" s="1" t="s">
        <v>151</v>
      </c>
      <c r="C50" s="1" t="s">
        <v>152</v>
      </c>
      <c r="D50" s="1" t="s">
        <v>22</v>
      </c>
      <c r="E50" s="3" t="s">
        <v>419</v>
      </c>
      <c r="F50" s="4">
        <f>0.02/8</f>
        <v>2.5000000000000001E-3</v>
      </c>
      <c r="I50" s="5" t="s">
        <v>350</v>
      </c>
      <c r="J50" s="2">
        <v>8.0000000000000002E-3</v>
      </c>
      <c r="K50" s="6">
        <f t="shared" si="2"/>
        <v>1.0500000000000001E-2</v>
      </c>
      <c r="L50" s="16">
        <f t="shared" si="3"/>
        <v>3.5920000000000001</v>
      </c>
    </row>
    <row r="51" spans="1:12" ht="90">
      <c r="A51" s="2">
        <v>49</v>
      </c>
      <c r="B51" s="1" t="s">
        <v>175</v>
      </c>
      <c r="C51" s="1" t="s">
        <v>176</v>
      </c>
      <c r="D51" s="1" t="s">
        <v>174</v>
      </c>
      <c r="G51" s="5" t="s">
        <v>383</v>
      </c>
      <c r="H51" s="5">
        <f>0.004+0.01+0.012</f>
        <v>2.6000000000000002E-2</v>
      </c>
      <c r="I51" s="5" t="s">
        <v>379</v>
      </c>
      <c r="J51" s="2">
        <f>0.006+0.012</f>
        <v>1.8000000000000002E-2</v>
      </c>
      <c r="K51" s="6">
        <f t="shared" si="2"/>
        <v>4.4000000000000004E-2</v>
      </c>
      <c r="L51" s="16">
        <f t="shared" si="3"/>
        <v>3.5872000000000002</v>
      </c>
    </row>
    <row r="52" spans="1:12" ht="30">
      <c r="A52" s="2">
        <v>50</v>
      </c>
      <c r="B52" s="1" t="s">
        <v>157</v>
      </c>
      <c r="C52" s="1" t="s">
        <v>159</v>
      </c>
      <c r="D52" s="1" t="s">
        <v>6</v>
      </c>
      <c r="G52" s="5" t="s">
        <v>348</v>
      </c>
      <c r="H52" s="5">
        <f>0.006</f>
        <v>6.0000000000000001E-3</v>
      </c>
      <c r="I52" s="5" t="s">
        <v>349</v>
      </c>
      <c r="J52" s="2">
        <v>8.0000000000000002E-3</v>
      </c>
      <c r="K52" s="6">
        <f t="shared" si="2"/>
        <v>1.4E-2</v>
      </c>
      <c r="L52" s="16">
        <f t="shared" si="3"/>
        <v>3.5869</v>
      </c>
    </row>
    <row r="53" spans="1:12" ht="60">
      <c r="A53" s="2">
        <v>51</v>
      </c>
      <c r="B53" s="1" t="s">
        <v>172</v>
      </c>
      <c r="C53" s="1" t="s">
        <v>173</v>
      </c>
      <c r="D53" s="1" t="s">
        <v>127</v>
      </c>
      <c r="G53" s="5" t="s">
        <v>338</v>
      </c>
      <c r="H53" s="5">
        <f>0.006+0.004+0.004</f>
        <v>1.4E-2</v>
      </c>
      <c r="I53" s="5" t="s">
        <v>339</v>
      </c>
      <c r="J53" s="2">
        <f>0.008*3</f>
        <v>2.4E-2</v>
      </c>
      <c r="K53" s="6">
        <f t="shared" si="2"/>
        <v>3.7999999999999999E-2</v>
      </c>
      <c r="L53" s="16">
        <f t="shared" si="3"/>
        <v>3.5831999999999997</v>
      </c>
    </row>
    <row r="54" spans="1:12" ht="45">
      <c r="A54" s="2">
        <v>52</v>
      </c>
      <c r="B54" s="1" t="s">
        <v>163</v>
      </c>
      <c r="C54" s="1" t="s">
        <v>164</v>
      </c>
      <c r="D54" s="1" t="s">
        <v>87</v>
      </c>
      <c r="I54" s="5" t="s">
        <v>408</v>
      </c>
      <c r="J54" s="2">
        <f>0.006+0.006</f>
        <v>1.2E-2</v>
      </c>
      <c r="K54" s="6">
        <f t="shared" si="2"/>
        <v>1.2E-2</v>
      </c>
      <c r="L54" s="16">
        <f t="shared" si="3"/>
        <v>3.5769000000000002</v>
      </c>
    </row>
    <row r="55" spans="1:12">
      <c r="A55" s="2">
        <v>53</v>
      </c>
      <c r="B55" s="1" t="s">
        <v>153</v>
      </c>
      <c r="C55" s="1" t="s">
        <v>154</v>
      </c>
      <c r="D55" s="1" t="s">
        <v>79</v>
      </c>
      <c r="K55" s="6">
        <f t="shared" si="2"/>
        <v>0</v>
      </c>
      <c r="L55" s="16">
        <f t="shared" si="3"/>
        <v>3.5749</v>
      </c>
    </row>
    <row r="56" spans="1:12" ht="45">
      <c r="A56" s="2">
        <v>54</v>
      </c>
      <c r="B56" s="1" t="s">
        <v>167</v>
      </c>
      <c r="C56" s="1" t="s">
        <v>168</v>
      </c>
      <c r="D56" s="1" t="s">
        <v>2</v>
      </c>
      <c r="G56" s="5" t="s">
        <v>397</v>
      </c>
      <c r="H56" s="5">
        <v>4.0000000000000001E-3</v>
      </c>
      <c r="I56" s="5" t="s">
        <v>398</v>
      </c>
      <c r="J56" s="2">
        <f>0.006+0.008</f>
        <v>1.4E-2</v>
      </c>
      <c r="K56" s="6">
        <f t="shared" si="2"/>
        <v>1.8000000000000002E-2</v>
      </c>
      <c r="L56" s="16">
        <f t="shared" si="3"/>
        <v>3.5709</v>
      </c>
    </row>
    <row r="57" spans="1:12" ht="60">
      <c r="A57" s="2">
        <v>55</v>
      </c>
      <c r="B57" s="1" t="s">
        <v>181</v>
      </c>
      <c r="C57" s="1" t="s">
        <v>182</v>
      </c>
      <c r="D57" s="1" t="s">
        <v>161</v>
      </c>
      <c r="E57" s="3" t="s">
        <v>359</v>
      </c>
      <c r="F57" s="4">
        <f>0.04/6</f>
        <v>6.6666666666666671E-3</v>
      </c>
      <c r="G57" s="5" t="s">
        <v>360</v>
      </c>
      <c r="H57" s="5">
        <v>6.0000000000000001E-3</v>
      </c>
      <c r="I57" s="5" t="s">
        <v>361</v>
      </c>
      <c r="J57" s="2">
        <v>1.7999999999999999E-2</v>
      </c>
      <c r="K57" s="6">
        <f t="shared" si="2"/>
        <v>3.0666666666666665E-2</v>
      </c>
      <c r="L57" s="16">
        <f t="shared" si="3"/>
        <v>3.565666666666667</v>
      </c>
    </row>
    <row r="58" spans="1:12">
      <c r="A58" s="2">
        <v>56</v>
      </c>
      <c r="B58" s="1" t="s">
        <v>165</v>
      </c>
      <c r="C58" s="1" t="s">
        <v>166</v>
      </c>
      <c r="D58" s="1" t="s">
        <v>32</v>
      </c>
      <c r="K58" s="6">
        <f t="shared" si="2"/>
        <v>0</v>
      </c>
      <c r="L58" s="16">
        <f t="shared" si="3"/>
        <v>3.5588000000000002</v>
      </c>
    </row>
    <row r="59" spans="1:12" ht="75">
      <c r="A59" s="2">
        <v>57</v>
      </c>
      <c r="B59" s="7" t="s">
        <v>187</v>
      </c>
      <c r="C59" s="7" t="s">
        <v>188</v>
      </c>
      <c r="D59" s="7" t="s">
        <v>186</v>
      </c>
      <c r="E59" s="8"/>
      <c r="F59" s="9"/>
      <c r="G59" s="8" t="s">
        <v>367</v>
      </c>
      <c r="H59" s="8">
        <v>0.01</v>
      </c>
      <c r="I59" s="8" t="s">
        <v>373</v>
      </c>
      <c r="J59" s="10">
        <f>0.006+0.008+0.012</f>
        <v>2.6000000000000002E-2</v>
      </c>
      <c r="K59" s="6">
        <f t="shared" si="2"/>
        <v>3.6000000000000004E-2</v>
      </c>
      <c r="L59" s="6">
        <f t="shared" si="3"/>
        <v>3.5579999999999998</v>
      </c>
    </row>
    <row r="60" spans="1:12">
      <c r="A60" s="2">
        <v>58</v>
      </c>
      <c r="B60" s="1" t="s">
        <v>169</v>
      </c>
      <c r="C60" s="1" t="s">
        <v>171</v>
      </c>
      <c r="D60" s="1" t="s">
        <v>98</v>
      </c>
      <c r="K60" s="6">
        <f t="shared" si="2"/>
        <v>0</v>
      </c>
      <c r="L60" s="16">
        <f t="shared" si="3"/>
        <v>3.5468000000000002</v>
      </c>
    </row>
    <row r="61" spans="1:12" ht="45">
      <c r="A61" s="2">
        <v>59</v>
      </c>
      <c r="B61" s="1" t="s">
        <v>184</v>
      </c>
      <c r="C61" s="1" t="s">
        <v>185</v>
      </c>
      <c r="D61" s="1" t="s">
        <v>183</v>
      </c>
      <c r="I61" s="5" t="s">
        <v>389</v>
      </c>
      <c r="J61" s="2">
        <f>0.006*2</f>
        <v>1.2E-2</v>
      </c>
      <c r="K61" s="6">
        <f t="shared" si="2"/>
        <v>1.2E-2</v>
      </c>
      <c r="L61" s="16">
        <f t="shared" si="3"/>
        <v>3.5449999999999999</v>
      </c>
    </row>
    <row r="62" spans="1:12" s="10" customFormat="1" ht="45">
      <c r="A62" s="2">
        <v>60</v>
      </c>
      <c r="B62" s="7" t="s">
        <v>190</v>
      </c>
      <c r="C62" s="7" t="s">
        <v>191</v>
      </c>
      <c r="D62" s="7" t="s">
        <v>189</v>
      </c>
      <c r="E62" s="8"/>
      <c r="F62" s="9"/>
      <c r="G62" s="8" t="s">
        <v>333</v>
      </c>
      <c r="H62" s="8">
        <f>0.008+0.006</f>
        <v>1.4E-2</v>
      </c>
      <c r="I62" s="8" t="s">
        <v>334</v>
      </c>
      <c r="J62" s="10">
        <f>0.008*1</f>
        <v>8.0000000000000002E-3</v>
      </c>
      <c r="K62" s="6">
        <f t="shared" si="2"/>
        <v>2.1999999999999999E-2</v>
      </c>
      <c r="L62" s="6">
        <f t="shared" si="3"/>
        <v>3.5416999999999996</v>
      </c>
    </row>
    <row r="63" spans="1:12" s="10" customFormat="1">
      <c r="A63" s="2">
        <v>61</v>
      </c>
      <c r="B63" s="1" t="s">
        <v>178</v>
      </c>
      <c r="C63" s="1" t="s">
        <v>180</v>
      </c>
      <c r="D63" s="1" t="s">
        <v>177</v>
      </c>
      <c r="E63" s="5"/>
      <c r="F63" s="4"/>
      <c r="G63" s="5"/>
      <c r="H63" s="5"/>
      <c r="I63" s="5"/>
      <c r="J63" s="2"/>
      <c r="K63" s="6">
        <f t="shared" si="2"/>
        <v>0</v>
      </c>
      <c r="L63" s="16">
        <f t="shared" si="3"/>
        <v>3.5392000000000001</v>
      </c>
    </row>
    <row r="64" spans="1:12" ht="45">
      <c r="A64" s="2">
        <v>62</v>
      </c>
      <c r="B64" s="1" t="s">
        <v>201</v>
      </c>
      <c r="C64" s="1" t="s">
        <v>202</v>
      </c>
      <c r="D64" s="1" t="s">
        <v>200</v>
      </c>
      <c r="E64" s="3" t="s">
        <v>369</v>
      </c>
      <c r="F64" s="4">
        <f>0.04/2</f>
        <v>0.02</v>
      </c>
      <c r="I64" s="5" t="s">
        <v>370</v>
      </c>
      <c r="J64" s="2">
        <f>0.012</f>
        <v>1.2E-2</v>
      </c>
      <c r="K64" s="6">
        <f t="shared" si="2"/>
        <v>3.2000000000000001E-2</v>
      </c>
      <c r="L64" s="16">
        <f t="shared" si="3"/>
        <v>3.5246</v>
      </c>
    </row>
    <row r="65" spans="1:12" ht="30">
      <c r="A65" s="2">
        <v>63</v>
      </c>
      <c r="B65" s="1" t="s">
        <v>192</v>
      </c>
      <c r="C65" s="1" t="s">
        <v>193</v>
      </c>
      <c r="D65" s="1" t="s">
        <v>66</v>
      </c>
      <c r="G65" s="5" t="s">
        <v>335</v>
      </c>
      <c r="H65" s="5">
        <f>0.006*1</f>
        <v>6.0000000000000001E-3</v>
      </c>
      <c r="K65" s="6">
        <f t="shared" si="2"/>
        <v>6.0000000000000001E-3</v>
      </c>
      <c r="L65" s="16">
        <f t="shared" si="3"/>
        <v>3.5234999999999999</v>
      </c>
    </row>
    <row r="66" spans="1:12" ht="45">
      <c r="A66" s="2">
        <v>64</v>
      </c>
      <c r="B66" s="1" t="s">
        <v>207</v>
      </c>
      <c r="C66" s="1" t="s">
        <v>208</v>
      </c>
      <c r="D66" s="1" t="s">
        <v>206</v>
      </c>
      <c r="G66" s="5" t="s">
        <v>391</v>
      </c>
      <c r="H66" s="5">
        <f>0.004*2</f>
        <v>8.0000000000000002E-3</v>
      </c>
      <c r="I66" s="5" t="s">
        <v>414</v>
      </c>
      <c r="J66" s="2">
        <f>0.006+0.012</f>
        <v>1.8000000000000002E-2</v>
      </c>
      <c r="K66" s="6">
        <f t="shared" si="2"/>
        <v>2.6000000000000002E-2</v>
      </c>
      <c r="L66" s="16">
        <f t="shared" si="3"/>
        <v>3.5068999999999999</v>
      </c>
    </row>
    <row r="67" spans="1:12">
      <c r="A67" s="2">
        <v>65</v>
      </c>
      <c r="B67" s="1" t="s">
        <v>195</v>
      </c>
      <c r="C67" s="1" t="s">
        <v>196</v>
      </c>
      <c r="D67" s="1" t="s">
        <v>194</v>
      </c>
      <c r="K67" s="6">
        <f t="shared" ref="K67:K98" si="4">F67+H67+J67</f>
        <v>0</v>
      </c>
      <c r="L67" s="16">
        <f t="shared" ref="L67:L98" si="5">C67+K67</f>
        <v>3.5066999999999999</v>
      </c>
    </row>
    <row r="68" spans="1:12">
      <c r="A68" s="2">
        <v>66</v>
      </c>
      <c r="B68" s="1" t="s">
        <v>198</v>
      </c>
      <c r="C68" s="1" t="s">
        <v>199</v>
      </c>
      <c r="D68" s="1" t="s">
        <v>197</v>
      </c>
      <c r="K68" s="6">
        <f t="shared" si="4"/>
        <v>0</v>
      </c>
      <c r="L68" s="16">
        <f t="shared" si="5"/>
        <v>3.4952000000000001</v>
      </c>
    </row>
    <row r="69" spans="1:12">
      <c r="A69" s="2">
        <v>67</v>
      </c>
      <c r="B69" s="1" t="s">
        <v>204</v>
      </c>
      <c r="C69" s="1" t="s">
        <v>205</v>
      </c>
      <c r="D69" s="1" t="s">
        <v>203</v>
      </c>
      <c r="K69" s="6">
        <f t="shared" si="4"/>
        <v>0</v>
      </c>
      <c r="L69" s="16">
        <f t="shared" si="5"/>
        <v>3.4817</v>
      </c>
    </row>
    <row r="70" spans="1:12">
      <c r="A70" s="2">
        <v>68</v>
      </c>
      <c r="B70" s="1" t="s">
        <v>210</v>
      </c>
      <c r="C70" s="1" t="s">
        <v>212</v>
      </c>
      <c r="D70" s="1" t="s">
        <v>209</v>
      </c>
      <c r="K70" s="6">
        <f t="shared" si="4"/>
        <v>0</v>
      </c>
      <c r="L70" s="16">
        <f t="shared" si="5"/>
        <v>3.4710999999999999</v>
      </c>
    </row>
    <row r="71" spans="1:12">
      <c r="A71" s="2">
        <v>69</v>
      </c>
      <c r="B71" s="1" t="s">
        <v>214</v>
      </c>
      <c r="C71" s="1" t="s">
        <v>215</v>
      </c>
      <c r="D71" s="1" t="s">
        <v>213</v>
      </c>
      <c r="K71" s="6">
        <f t="shared" si="4"/>
        <v>0</v>
      </c>
      <c r="L71" s="16">
        <f t="shared" si="5"/>
        <v>3.4691999999999998</v>
      </c>
    </row>
    <row r="72" spans="1:12" ht="30">
      <c r="A72" s="2">
        <v>70</v>
      </c>
      <c r="B72" s="1" t="s">
        <v>220</v>
      </c>
      <c r="C72" s="1" t="s">
        <v>221</v>
      </c>
      <c r="D72" s="1" t="s">
        <v>219</v>
      </c>
      <c r="E72" s="3" t="s">
        <v>345</v>
      </c>
      <c r="F72" s="4">
        <f>0.04/6</f>
        <v>6.6666666666666671E-3</v>
      </c>
      <c r="K72" s="6">
        <f t="shared" si="4"/>
        <v>6.6666666666666671E-3</v>
      </c>
      <c r="L72" s="16">
        <f t="shared" si="5"/>
        <v>3.4637666666666669</v>
      </c>
    </row>
    <row r="73" spans="1:12" ht="30">
      <c r="A73" s="2">
        <v>71</v>
      </c>
      <c r="B73" s="1" t="s">
        <v>226</v>
      </c>
      <c r="C73" s="1" t="s">
        <v>227</v>
      </c>
      <c r="D73" s="1" t="s">
        <v>225</v>
      </c>
      <c r="I73" s="5" t="s">
        <v>342</v>
      </c>
      <c r="J73" s="2">
        <f>0.006*2</f>
        <v>1.2E-2</v>
      </c>
      <c r="K73" s="6">
        <f t="shared" si="4"/>
        <v>1.2E-2</v>
      </c>
      <c r="L73" s="16">
        <f t="shared" si="5"/>
        <v>3.4626000000000001</v>
      </c>
    </row>
    <row r="74" spans="1:12">
      <c r="A74" s="2">
        <v>72</v>
      </c>
      <c r="B74" s="1" t="s">
        <v>217</v>
      </c>
      <c r="C74" s="1" t="s">
        <v>218</v>
      </c>
      <c r="D74" s="1" t="s">
        <v>216</v>
      </c>
      <c r="K74" s="6">
        <f t="shared" si="4"/>
        <v>0</v>
      </c>
      <c r="L74" s="16">
        <f t="shared" si="5"/>
        <v>3.4584999999999999</v>
      </c>
    </row>
    <row r="75" spans="1:12">
      <c r="A75" s="2">
        <v>73</v>
      </c>
      <c r="B75" s="1" t="s">
        <v>223</v>
      </c>
      <c r="C75" s="1" t="s">
        <v>224</v>
      </c>
      <c r="D75" s="1" t="s">
        <v>222</v>
      </c>
      <c r="K75" s="6">
        <f t="shared" si="4"/>
        <v>0</v>
      </c>
      <c r="L75" s="16">
        <f t="shared" si="5"/>
        <v>3.4521999999999999</v>
      </c>
    </row>
    <row r="76" spans="1:12">
      <c r="A76" s="2">
        <v>74</v>
      </c>
      <c r="B76" s="1" t="s">
        <v>229</v>
      </c>
      <c r="C76" s="1" t="s">
        <v>230</v>
      </c>
      <c r="D76" s="1" t="s">
        <v>228</v>
      </c>
      <c r="K76" s="6">
        <f t="shared" si="4"/>
        <v>0</v>
      </c>
      <c r="L76" s="16">
        <f t="shared" si="5"/>
        <v>3.4470000000000001</v>
      </c>
    </row>
    <row r="77" spans="1:12" ht="60">
      <c r="A77" s="2">
        <v>75</v>
      </c>
      <c r="B77" s="1" t="s">
        <v>239</v>
      </c>
      <c r="C77" s="1" t="s">
        <v>240</v>
      </c>
      <c r="D77" s="1" t="s">
        <v>238</v>
      </c>
      <c r="I77" s="5" t="s">
        <v>362</v>
      </c>
      <c r="J77" s="2">
        <v>1.7999999999999999E-2</v>
      </c>
      <c r="K77" s="6">
        <f t="shared" si="4"/>
        <v>1.7999999999999999E-2</v>
      </c>
      <c r="L77" s="16">
        <f t="shared" si="5"/>
        <v>3.4469999999999996</v>
      </c>
    </row>
    <row r="78" spans="1:12">
      <c r="A78" s="2">
        <v>76</v>
      </c>
      <c r="B78" s="1" t="s">
        <v>232</v>
      </c>
      <c r="C78" s="1" t="s">
        <v>234</v>
      </c>
      <c r="D78" s="1" t="s">
        <v>231</v>
      </c>
      <c r="K78" s="6">
        <f t="shared" si="4"/>
        <v>0</v>
      </c>
      <c r="L78" s="16">
        <f t="shared" si="5"/>
        <v>3.4437000000000002</v>
      </c>
    </row>
    <row r="79" spans="1:12">
      <c r="A79" s="2">
        <v>77</v>
      </c>
      <c r="B79" s="1" t="s">
        <v>236</v>
      </c>
      <c r="C79" s="1" t="s">
        <v>237</v>
      </c>
      <c r="D79" s="1" t="s">
        <v>235</v>
      </c>
      <c r="K79" s="6">
        <f t="shared" si="4"/>
        <v>0</v>
      </c>
      <c r="L79" s="16">
        <f t="shared" si="5"/>
        <v>3.4399000000000002</v>
      </c>
    </row>
    <row r="80" spans="1:12" ht="45">
      <c r="A80" s="2">
        <v>78</v>
      </c>
      <c r="B80" s="1" t="s">
        <v>242</v>
      </c>
      <c r="C80" s="1" t="s">
        <v>243</v>
      </c>
      <c r="D80" s="1" t="s">
        <v>241</v>
      </c>
      <c r="I80" s="5" t="s">
        <v>390</v>
      </c>
      <c r="J80" s="2">
        <f>0.006*2</f>
        <v>1.2E-2</v>
      </c>
      <c r="K80" s="6">
        <f t="shared" si="4"/>
        <v>1.2E-2</v>
      </c>
      <c r="L80" s="16">
        <f t="shared" si="5"/>
        <v>3.4367000000000001</v>
      </c>
    </row>
    <row r="81" spans="1:12" ht="75">
      <c r="A81" s="2">
        <v>79</v>
      </c>
      <c r="B81" s="1" t="s">
        <v>257</v>
      </c>
      <c r="C81" s="1" t="s">
        <v>258</v>
      </c>
      <c r="D81" s="1" t="s">
        <v>256</v>
      </c>
      <c r="G81" s="5" t="s">
        <v>393</v>
      </c>
      <c r="H81" s="5">
        <f>0.01*2</f>
        <v>0.02</v>
      </c>
      <c r="I81" s="5" t="s">
        <v>394</v>
      </c>
      <c r="J81" s="2">
        <f>0.008</f>
        <v>8.0000000000000002E-3</v>
      </c>
      <c r="K81" s="6">
        <f t="shared" si="4"/>
        <v>2.8000000000000001E-2</v>
      </c>
      <c r="L81" s="16">
        <f t="shared" si="5"/>
        <v>3.4329999999999998</v>
      </c>
    </row>
    <row r="82" spans="1:12" ht="30">
      <c r="A82" s="2">
        <v>80</v>
      </c>
      <c r="B82" s="1" t="s">
        <v>248</v>
      </c>
      <c r="C82" s="1" t="s">
        <v>249</v>
      </c>
      <c r="D82" s="1" t="s">
        <v>247</v>
      </c>
      <c r="I82" s="5" t="s">
        <v>396</v>
      </c>
      <c r="J82" s="2">
        <v>6.0000000000000001E-3</v>
      </c>
      <c r="K82" s="6">
        <f t="shared" si="4"/>
        <v>6.0000000000000001E-3</v>
      </c>
      <c r="L82" s="16">
        <f t="shared" si="5"/>
        <v>3.4183999999999997</v>
      </c>
    </row>
    <row r="83" spans="1:12">
      <c r="A83" s="2">
        <v>81</v>
      </c>
      <c r="B83" s="1" t="s">
        <v>245</v>
      </c>
      <c r="C83" s="1" t="s">
        <v>246</v>
      </c>
      <c r="D83" s="1" t="s">
        <v>244</v>
      </c>
      <c r="K83" s="6">
        <f t="shared" si="4"/>
        <v>0</v>
      </c>
      <c r="L83" s="16">
        <f t="shared" si="5"/>
        <v>3.4171</v>
      </c>
    </row>
    <row r="84" spans="1:12">
      <c r="A84" s="2">
        <v>82</v>
      </c>
      <c r="B84" s="1" t="s">
        <v>251</v>
      </c>
      <c r="C84" s="1" t="s">
        <v>252</v>
      </c>
      <c r="D84" s="1" t="s">
        <v>250</v>
      </c>
      <c r="K84" s="6">
        <f t="shared" si="4"/>
        <v>0</v>
      </c>
      <c r="L84" s="16">
        <f t="shared" si="5"/>
        <v>3.4089999999999998</v>
      </c>
    </row>
    <row r="85" spans="1:12">
      <c r="A85" s="2">
        <v>83</v>
      </c>
      <c r="B85" s="1" t="s">
        <v>254</v>
      </c>
      <c r="C85" s="1" t="s">
        <v>255</v>
      </c>
      <c r="D85" s="1" t="s">
        <v>253</v>
      </c>
      <c r="K85" s="6">
        <f t="shared" si="4"/>
        <v>0</v>
      </c>
      <c r="L85" s="16">
        <f t="shared" si="5"/>
        <v>3.4073000000000002</v>
      </c>
    </row>
    <row r="86" spans="1:12">
      <c r="A86" s="2">
        <v>84</v>
      </c>
      <c r="B86" s="1" t="s">
        <v>260</v>
      </c>
      <c r="C86" s="1" t="s">
        <v>261</v>
      </c>
      <c r="D86" s="1" t="s">
        <v>259</v>
      </c>
      <c r="K86" s="6">
        <f t="shared" si="4"/>
        <v>0</v>
      </c>
      <c r="L86" s="16">
        <f t="shared" si="5"/>
        <v>3.3723999999999998</v>
      </c>
    </row>
    <row r="87" spans="1:12">
      <c r="A87" s="2">
        <v>85</v>
      </c>
      <c r="B87" s="1" t="s">
        <v>263</v>
      </c>
      <c r="C87" s="1" t="s">
        <v>264</v>
      </c>
      <c r="D87" s="1" t="s">
        <v>262</v>
      </c>
      <c r="K87" s="6">
        <f t="shared" si="4"/>
        <v>0</v>
      </c>
      <c r="L87" s="16">
        <f t="shared" si="5"/>
        <v>3.3527999999999998</v>
      </c>
    </row>
    <row r="88" spans="1:12" ht="30">
      <c r="A88" s="2">
        <v>86</v>
      </c>
      <c r="B88" s="1" t="s">
        <v>266</v>
      </c>
      <c r="C88" s="1" t="s">
        <v>267</v>
      </c>
      <c r="D88" s="1" t="s">
        <v>265</v>
      </c>
      <c r="I88" s="5" t="s">
        <v>366</v>
      </c>
      <c r="J88" s="2">
        <f>0.008</f>
        <v>8.0000000000000002E-3</v>
      </c>
      <c r="K88" s="6">
        <f t="shared" si="4"/>
        <v>8.0000000000000002E-3</v>
      </c>
      <c r="L88" s="16">
        <f t="shared" si="5"/>
        <v>3.3264</v>
      </c>
    </row>
    <row r="89" spans="1:12">
      <c r="A89" s="2">
        <v>87</v>
      </c>
      <c r="B89" s="1" t="s">
        <v>269</v>
      </c>
      <c r="C89" s="1" t="s">
        <v>270</v>
      </c>
      <c r="D89" s="1" t="s">
        <v>268</v>
      </c>
      <c r="K89" s="6">
        <f t="shared" si="4"/>
        <v>0</v>
      </c>
      <c r="L89" s="16">
        <f t="shared" si="5"/>
        <v>3.3096000000000001</v>
      </c>
    </row>
    <row r="90" spans="1:12">
      <c r="A90" s="2">
        <v>88</v>
      </c>
      <c r="B90" s="1" t="s">
        <v>272</v>
      </c>
      <c r="C90" s="1" t="s">
        <v>273</v>
      </c>
      <c r="D90" s="1" t="s">
        <v>271</v>
      </c>
      <c r="K90" s="6">
        <f t="shared" si="4"/>
        <v>0</v>
      </c>
      <c r="L90" s="16">
        <f t="shared" si="5"/>
        <v>3.2576999999999998</v>
      </c>
    </row>
    <row r="91" spans="1:12" ht="60">
      <c r="A91" s="2">
        <v>89</v>
      </c>
      <c r="B91" s="1" t="s">
        <v>283</v>
      </c>
      <c r="C91" s="1" t="s">
        <v>284</v>
      </c>
      <c r="D91" s="1" t="s">
        <v>211</v>
      </c>
      <c r="E91" s="3" t="s">
        <v>381</v>
      </c>
      <c r="F91" s="4">
        <f>0.02/4</f>
        <v>5.0000000000000001E-3</v>
      </c>
      <c r="G91" s="5" t="s">
        <v>382</v>
      </c>
      <c r="H91" s="5">
        <f>0.006+0.012</f>
        <v>1.8000000000000002E-2</v>
      </c>
      <c r="I91" s="5" t="s">
        <v>384</v>
      </c>
      <c r="J91" s="2">
        <f>0.008+0.012</f>
        <v>0.02</v>
      </c>
      <c r="K91" s="6">
        <f t="shared" si="4"/>
        <v>4.3000000000000003E-2</v>
      </c>
      <c r="L91" s="16">
        <f t="shared" si="5"/>
        <v>3.2249000000000003</v>
      </c>
    </row>
    <row r="92" spans="1:12" ht="30">
      <c r="A92" s="2">
        <v>90</v>
      </c>
      <c r="B92" s="1" t="s">
        <v>275</v>
      </c>
      <c r="C92" s="1" t="s">
        <v>276</v>
      </c>
      <c r="D92" s="1" t="s">
        <v>274</v>
      </c>
      <c r="I92" s="5" t="s">
        <v>423</v>
      </c>
      <c r="J92" s="2">
        <v>8.0000000000000002E-3</v>
      </c>
      <c r="K92" s="6">
        <f t="shared" si="4"/>
        <v>8.0000000000000002E-3</v>
      </c>
      <c r="L92" s="16">
        <f t="shared" si="5"/>
        <v>3.2242999999999999</v>
      </c>
    </row>
    <row r="93" spans="1:12">
      <c r="A93" s="2">
        <v>91</v>
      </c>
      <c r="B93" s="1" t="s">
        <v>278</v>
      </c>
      <c r="C93" s="1" t="s">
        <v>279</v>
      </c>
      <c r="D93" s="1" t="s">
        <v>277</v>
      </c>
      <c r="K93" s="6">
        <f t="shared" si="4"/>
        <v>0</v>
      </c>
      <c r="L93" s="16">
        <f t="shared" si="5"/>
        <v>3.2120000000000002</v>
      </c>
    </row>
    <row r="94" spans="1:12">
      <c r="A94" s="2">
        <v>92</v>
      </c>
      <c r="B94" s="1" t="s">
        <v>281</v>
      </c>
      <c r="C94" s="1" t="s">
        <v>282</v>
      </c>
      <c r="D94" s="1" t="s">
        <v>280</v>
      </c>
      <c r="K94" s="6">
        <f t="shared" si="4"/>
        <v>0</v>
      </c>
      <c r="L94" s="16">
        <f t="shared" si="5"/>
        <v>3.2006999999999999</v>
      </c>
    </row>
    <row r="95" spans="1:12" ht="30">
      <c r="A95" s="2">
        <v>93</v>
      </c>
      <c r="B95" s="1" t="s">
        <v>285</v>
      </c>
      <c r="C95" s="1" t="s">
        <v>286</v>
      </c>
      <c r="D95" s="1" t="s">
        <v>135</v>
      </c>
      <c r="I95" s="5" t="s">
        <v>421</v>
      </c>
      <c r="J95" s="2">
        <f>0.006*1</f>
        <v>6.0000000000000001E-3</v>
      </c>
      <c r="K95" s="6">
        <f t="shared" si="4"/>
        <v>6.0000000000000001E-3</v>
      </c>
      <c r="L95" s="16">
        <f t="shared" si="5"/>
        <v>3.1847999999999996</v>
      </c>
    </row>
    <row r="96" spans="1:12">
      <c r="A96" s="2">
        <v>94</v>
      </c>
      <c r="B96" s="1" t="s">
        <v>288</v>
      </c>
      <c r="C96" s="1" t="s">
        <v>289</v>
      </c>
      <c r="D96" s="1" t="s">
        <v>287</v>
      </c>
      <c r="K96" s="6">
        <f t="shared" si="4"/>
        <v>0</v>
      </c>
      <c r="L96" s="16">
        <f t="shared" si="5"/>
        <v>3.1762999999999999</v>
      </c>
    </row>
    <row r="97" spans="1:12" ht="45">
      <c r="A97" s="2">
        <v>95</v>
      </c>
      <c r="B97" s="1" t="s">
        <v>292</v>
      </c>
      <c r="C97" s="1" t="s">
        <v>293</v>
      </c>
      <c r="D97" s="1" t="s">
        <v>83</v>
      </c>
      <c r="G97" s="5" t="s">
        <v>424</v>
      </c>
      <c r="H97" s="5">
        <f>0.01*2</f>
        <v>0.02</v>
      </c>
      <c r="K97" s="6">
        <f t="shared" si="4"/>
        <v>0.02</v>
      </c>
      <c r="L97" s="16">
        <f t="shared" si="5"/>
        <v>3.1756000000000002</v>
      </c>
    </row>
    <row r="98" spans="1:12">
      <c r="A98" s="2">
        <v>96</v>
      </c>
      <c r="B98" s="1" t="s">
        <v>290</v>
      </c>
      <c r="C98" s="1" t="s">
        <v>291</v>
      </c>
      <c r="D98" s="1" t="s">
        <v>158</v>
      </c>
      <c r="K98" s="6">
        <f t="shared" si="4"/>
        <v>0</v>
      </c>
      <c r="L98" s="16">
        <f t="shared" si="5"/>
        <v>3.1574</v>
      </c>
    </row>
    <row r="99" spans="1:12">
      <c r="A99" s="2">
        <v>97</v>
      </c>
      <c r="B99" s="1" t="s">
        <v>294</v>
      </c>
      <c r="C99" s="1" t="s">
        <v>295</v>
      </c>
      <c r="D99" s="1" t="s">
        <v>233</v>
      </c>
      <c r="K99" s="6">
        <f t="shared" ref="K99:K109" si="6">F99+H99+J99</f>
        <v>0</v>
      </c>
      <c r="L99" s="16">
        <f t="shared" ref="L99:L130" si="7">C99+K99</f>
        <v>3.1473</v>
      </c>
    </row>
    <row r="100" spans="1:12">
      <c r="A100" s="2">
        <v>98</v>
      </c>
      <c r="B100" s="1" t="s">
        <v>296</v>
      </c>
      <c r="C100" s="1" t="s">
        <v>297</v>
      </c>
      <c r="D100" s="1" t="s">
        <v>11</v>
      </c>
      <c r="K100" s="6">
        <f t="shared" si="6"/>
        <v>0</v>
      </c>
      <c r="L100" s="16">
        <f t="shared" si="7"/>
        <v>3.1383000000000001</v>
      </c>
    </row>
    <row r="101" spans="1:12">
      <c r="A101" s="2">
        <v>99</v>
      </c>
      <c r="B101" s="1" t="s">
        <v>298</v>
      </c>
      <c r="C101" s="1" t="s">
        <v>299</v>
      </c>
      <c r="D101" s="1" t="s">
        <v>45</v>
      </c>
      <c r="K101" s="6">
        <f t="shared" si="6"/>
        <v>0</v>
      </c>
      <c r="L101" s="16">
        <f t="shared" si="7"/>
        <v>3.0838000000000001</v>
      </c>
    </row>
    <row r="102" spans="1:12">
      <c r="A102" s="2">
        <v>100</v>
      </c>
      <c r="B102" s="1" t="s">
        <v>301</v>
      </c>
      <c r="C102" s="1" t="s">
        <v>302</v>
      </c>
      <c r="D102" s="1" t="s">
        <v>300</v>
      </c>
      <c r="K102" s="6">
        <f t="shared" si="6"/>
        <v>0</v>
      </c>
      <c r="L102" s="16">
        <f t="shared" si="7"/>
        <v>3.0583999999999998</v>
      </c>
    </row>
    <row r="103" spans="1:12">
      <c r="A103" s="2">
        <v>101</v>
      </c>
      <c r="B103" s="1" t="s">
        <v>303</v>
      </c>
      <c r="C103" s="1" t="s">
        <v>304</v>
      </c>
      <c r="D103" s="1" t="s">
        <v>91</v>
      </c>
      <c r="K103" s="6">
        <f t="shared" si="6"/>
        <v>0</v>
      </c>
      <c r="L103" s="16">
        <f t="shared" si="7"/>
        <v>2.8105000000000002</v>
      </c>
    </row>
    <row r="104" spans="1:12">
      <c r="A104" s="2">
        <v>102</v>
      </c>
      <c r="B104" s="1" t="s">
        <v>306</v>
      </c>
      <c r="C104" s="1" t="s">
        <v>307</v>
      </c>
      <c r="D104" s="1" t="s">
        <v>305</v>
      </c>
      <c r="K104" s="6">
        <f t="shared" si="6"/>
        <v>0</v>
      </c>
      <c r="L104" s="16">
        <f t="shared" si="7"/>
        <v>2.7993000000000001</v>
      </c>
    </row>
    <row r="105" spans="1:12">
      <c r="A105" s="2">
        <v>103</v>
      </c>
      <c r="B105" s="1" t="s">
        <v>309</v>
      </c>
      <c r="C105" s="1" t="s">
        <v>310</v>
      </c>
      <c r="D105" s="1" t="s">
        <v>308</v>
      </c>
      <c r="K105" s="6">
        <f t="shared" si="6"/>
        <v>0</v>
      </c>
      <c r="L105" s="16">
        <f t="shared" si="7"/>
        <v>2.6547000000000001</v>
      </c>
    </row>
    <row r="106" spans="1:12">
      <c r="A106" s="2">
        <v>104</v>
      </c>
      <c r="B106" s="1" t="s">
        <v>311</v>
      </c>
      <c r="C106" s="1" t="s">
        <v>312</v>
      </c>
      <c r="D106" s="1" t="s">
        <v>117</v>
      </c>
      <c r="K106" s="6">
        <f t="shared" si="6"/>
        <v>0</v>
      </c>
      <c r="L106" s="16">
        <f t="shared" si="7"/>
        <v>2.5543999999999998</v>
      </c>
    </row>
    <row r="107" spans="1:12">
      <c r="A107" s="2">
        <v>105</v>
      </c>
      <c r="B107" s="1" t="s">
        <v>314</v>
      </c>
      <c r="C107" s="1" t="s">
        <v>315</v>
      </c>
      <c r="D107" s="1" t="s">
        <v>313</v>
      </c>
      <c r="K107" s="6">
        <f t="shared" si="6"/>
        <v>0</v>
      </c>
      <c r="L107" s="16">
        <f t="shared" si="7"/>
        <v>2.4285000000000001</v>
      </c>
    </row>
    <row r="108" spans="1:12">
      <c r="A108" s="2">
        <v>106</v>
      </c>
      <c r="B108" s="1" t="s">
        <v>316</v>
      </c>
      <c r="C108" s="1" t="s">
        <v>317</v>
      </c>
      <c r="D108" s="1" t="s">
        <v>170</v>
      </c>
      <c r="K108" s="6">
        <f t="shared" si="6"/>
        <v>0</v>
      </c>
      <c r="L108" s="16">
        <f t="shared" si="7"/>
        <v>2.3730000000000002</v>
      </c>
    </row>
    <row r="109" spans="1:12">
      <c r="A109" s="2">
        <v>107</v>
      </c>
      <c r="B109" s="1" t="s">
        <v>318</v>
      </c>
      <c r="C109" s="1" t="s">
        <v>319</v>
      </c>
      <c r="D109" s="1" t="s">
        <v>179</v>
      </c>
      <c r="K109" s="6">
        <f t="shared" si="6"/>
        <v>0</v>
      </c>
      <c r="L109" s="16">
        <f t="shared" si="7"/>
        <v>2.2791999999999999</v>
      </c>
    </row>
  </sheetData>
  <autoFilter ref="B1:L109">
    <filterColumn colId="3" showButton="0"/>
    <filterColumn colId="5" showButton="0"/>
    <filterColumn colId="7" showButton="0"/>
  </autoFilter>
  <sortState ref="A1:L109">
    <sortCondition descending="1" ref="L1"/>
  </sortState>
  <mergeCells count="9">
    <mergeCell ref="G1:H1"/>
    <mergeCell ref="I1:J1"/>
    <mergeCell ref="K1:K2"/>
    <mergeCell ref="L1:L2"/>
    <mergeCell ref="D1:D2"/>
    <mergeCell ref="B1:B2"/>
    <mergeCell ref="C1:C2"/>
    <mergeCell ref="A1:A2"/>
    <mergeCell ref="E1:F1"/>
  </mergeCells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2"/>
    </sheetView>
  </sheetViews>
  <sheetFormatPr baseColWidth="10" defaultRowHeight="15" x14ac:dyDescent="0"/>
  <sheetData/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保研排队 中.xls</vt:lpstr>
      <vt:lpstr>工作表1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 Cui</dc:creator>
  <cp:lastModifiedBy>Ying Cui</cp:lastModifiedBy>
  <dcterms:created xsi:type="dcterms:W3CDTF">2015-09-11T06:32:32Z</dcterms:created>
  <dcterms:modified xsi:type="dcterms:W3CDTF">2015-09-12T08:28:31Z</dcterms:modified>
</cp:coreProperties>
</file>